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65" windowHeight="6465" activeTab="0"/>
  </bookViews>
  <sheets>
    <sheet name="Analysis C2B" sheetId="1" r:id="rId1"/>
  </sheets>
  <definedNames>
    <definedName name="_xlnm.Print_Titles" localSheetId="0">'Analysis C2B'!$1:$14</definedName>
    <definedName name="totadm">#REF!</definedName>
    <definedName name="totcws">#REF!</definedName>
  </definedNames>
  <calcPr fullCalcOnLoad="1"/>
</workbook>
</file>

<file path=xl/sharedStrings.xml><?xml version="1.0" encoding="utf-8"?>
<sst xmlns="http://schemas.openxmlformats.org/spreadsheetml/2006/main" count="119" uniqueCount="80">
  <si>
    <t>Source</t>
  </si>
  <si>
    <t>Object</t>
  </si>
  <si>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</si>
  <si>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</si>
  <si>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</si>
  <si>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</si>
  <si>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</si>
  <si>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</si>
  <si>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</si>
  <si>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</si>
  <si>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</si>
  <si>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</t>
  </si>
  <si>
    <t xml:space="preserve">   Arts and sciences-</t>
  </si>
  <si>
    <t xml:space="preserve">      Total professional studies</t>
  </si>
  <si>
    <t xml:space="preserve">   Continuing education</t>
  </si>
  <si>
    <t xml:space="preserve">   Developmental education</t>
  </si>
  <si>
    <t xml:space="preserve">   Professional studies-</t>
  </si>
  <si>
    <t xml:space="preserve">    Business administration</t>
  </si>
  <si>
    <t xml:space="preserve">    Education</t>
  </si>
  <si>
    <t xml:space="preserve">    Nursing</t>
  </si>
  <si>
    <t xml:space="preserve">   Student technology fee projects</t>
  </si>
  <si>
    <t xml:space="preserve">   Library</t>
  </si>
  <si>
    <t xml:space="preserve">   Child care center</t>
  </si>
  <si>
    <t xml:space="preserve">   Student aid and scholarships</t>
  </si>
  <si>
    <t xml:space="preserve">   Student government association</t>
  </si>
  <si>
    <t xml:space="preserve">   Human resource management</t>
  </si>
  <si>
    <t xml:space="preserve">   Management information system</t>
  </si>
  <si>
    <t xml:space="preserve">   Staff incentive</t>
  </si>
  <si>
    <t xml:space="preserve">   Building operations</t>
  </si>
  <si>
    <t xml:space="preserve">        Total instruction</t>
  </si>
  <si>
    <t xml:space="preserve">        Total public service</t>
  </si>
  <si>
    <t xml:space="preserve">        Total academic support</t>
  </si>
  <si>
    <t xml:space="preserve">        Total student services</t>
  </si>
  <si>
    <t xml:space="preserve">        Total institutional support</t>
  </si>
  <si>
    <t xml:space="preserve">        Total operation and maintenance of plant</t>
  </si>
  <si>
    <t xml:space="preserve">        Total auxiliary enterprises</t>
  </si>
  <si>
    <t xml:space="preserve">          Total expenditures and transfers</t>
  </si>
  <si>
    <t xml:space="preserve">      Total arts and sciences</t>
  </si>
  <si>
    <t xml:space="preserve">   Student activities and intramurals</t>
  </si>
  <si>
    <t xml:space="preserve"> Instruction--</t>
  </si>
  <si>
    <t xml:space="preserve">     Behavioral and social sciences</t>
  </si>
  <si>
    <t xml:space="preserve">     Biological sciences</t>
  </si>
  <si>
    <t xml:space="preserve">     Mathematics and physical sciences</t>
  </si>
  <si>
    <t xml:space="preserve"> Public service--</t>
  </si>
  <si>
    <t xml:space="preserve"> Academic support--</t>
  </si>
  <si>
    <t xml:space="preserve"> Student services--</t>
  </si>
  <si>
    <t xml:space="preserve"> Operation and maintenance of plant--</t>
  </si>
  <si>
    <t xml:space="preserve"> Institutional support--</t>
  </si>
  <si>
    <t xml:space="preserve"> Scholarships and fellowships</t>
  </si>
  <si>
    <t xml:space="preserve"> Auxiliary enterprises--</t>
  </si>
  <si>
    <t xml:space="preserve">   Expenditures</t>
  </si>
  <si>
    <t xml:space="preserve">   Nonmandatory transfers for-</t>
  </si>
  <si>
    <t>Educational and general:</t>
  </si>
  <si>
    <t xml:space="preserve">   Academic affairs</t>
  </si>
  <si>
    <t xml:space="preserve">    Arts, english, and humanities</t>
  </si>
  <si>
    <t xml:space="preserve">   Campus mail</t>
  </si>
  <si>
    <t xml:space="preserve">   Office of the Chancellor</t>
  </si>
  <si>
    <t xml:space="preserve">   LSUA downtown</t>
  </si>
  <si>
    <t xml:space="preserve">    Depreciation expense</t>
  </si>
  <si>
    <t xml:space="preserve">          Total educational and general expenditures</t>
  </si>
  <si>
    <t xml:space="preserve"> Research--</t>
  </si>
  <si>
    <t xml:space="preserve">   Biological sciences</t>
  </si>
  <si>
    <t xml:space="preserve">   Education</t>
  </si>
  <si>
    <t xml:space="preserve">        Total research</t>
  </si>
  <si>
    <t xml:space="preserve">   Alterations and repairs</t>
  </si>
  <si>
    <t xml:space="preserve">   Mandatory transfers for principal and interest</t>
  </si>
  <si>
    <t>Current Restricted Fund Expenditures</t>
  </si>
  <si>
    <t>ANALYSIS C-2B</t>
  </si>
  <si>
    <t>Indirect Cost</t>
  </si>
  <si>
    <t xml:space="preserve">   Testing service</t>
  </si>
  <si>
    <t xml:space="preserve">   Orientation</t>
  </si>
  <si>
    <t xml:space="preserve">   Endowment challenge</t>
  </si>
  <si>
    <t xml:space="preserve">   Project management</t>
  </si>
  <si>
    <t xml:space="preserve"> Transfers--</t>
  </si>
  <si>
    <t xml:space="preserve">   Nonmandatory for capital improvements</t>
  </si>
  <si>
    <t xml:space="preserve">          Educational and general expenditures</t>
  </si>
  <si>
    <t xml:space="preserve">   Physical sciences</t>
  </si>
  <si>
    <t xml:space="preserve">   Arts, english, and humanities</t>
  </si>
  <si>
    <t xml:space="preserve">   Community service - youth programs</t>
  </si>
  <si>
    <t>For the year ended June 30, 2010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</si>
</sst>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[$-409]dddd\,\ mmmm\ dd\,\ yyyy"/>
    <numFmt numFmtId="170" formatCode="[$-409]h:mm:ss\ AM/PM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65" fontId="4" fillId="0" borderId="0" xfId="42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4" fontId="4" fillId="0" borderId="0" xfId="45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56">
      <alignment/>
      <protection/>
    </xf>
    <xf numFmtId="165" fontId="45" fillId="0" borderId="0" xfId="44" applyNumberFormat="1" applyFont="1" applyFill="1" applyBorder="1" applyAlignment="1" applyProtection="1">
      <alignment vertical="center"/>
      <protection/>
    </xf>
    <xf numFmtId="165" fontId="45" fillId="0" borderId="0" xfId="44" applyNumberFormat="1" applyFont="1" applyFill="1" applyBorder="1" applyAlignment="1" applyProtection="1">
      <alignment horizontal="center" vertical="center"/>
      <protection/>
    </xf>
    <xf numFmtId="0" fontId="46" fillId="0" borderId="0" xfId="56" applyFont="1">
      <alignment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7" fontId="6" fillId="0" borderId="0" xfId="45" applyNumberFormat="1" applyFont="1" applyFill="1" applyAlignment="1">
      <alignment vertical="center"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>
      <alignment vertical="center"/>
    </xf>
    <xf numFmtId="165" fontId="6" fillId="0" borderId="10" xfId="42" applyNumberFormat="1" applyFont="1" applyFill="1" applyBorder="1" applyAlignment="1">
      <alignment vertical="center"/>
    </xf>
    <xf numFmtId="165" fontId="6" fillId="0" borderId="11" xfId="42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4" fontId="6" fillId="0" borderId="0" xfId="45" applyFont="1" applyFill="1" applyAlignment="1">
      <alignment vertical="center"/>
    </xf>
    <xf numFmtId="167" fontId="6" fillId="0" borderId="0" xfId="45" applyNumberFormat="1" applyFont="1" applyFill="1" applyBorder="1" applyAlignment="1">
      <alignment vertical="center"/>
    </xf>
    <xf numFmtId="43" fontId="6" fillId="0" borderId="0" xfId="42" applyFont="1" applyFill="1" applyAlignment="1">
      <alignment vertical="center"/>
    </xf>
    <xf numFmtId="43" fontId="6" fillId="0" borderId="10" xfId="42" applyFont="1" applyFill="1" applyBorder="1" applyAlignment="1">
      <alignment vertical="center"/>
    </xf>
    <xf numFmtId="165" fontId="6" fillId="0" borderId="12" xfId="42" applyNumberFormat="1" applyFont="1" applyFill="1" applyBorder="1" applyAlignment="1">
      <alignment vertical="center"/>
    </xf>
    <xf numFmtId="165" fontId="6" fillId="0" borderId="13" xfId="4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2" fontId="6" fillId="0" borderId="14" xfId="42" applyNumberFormat="1" applyFont="1" applyFill="1" applyBorder="1" applyAlignment="1">
      <alignment vertical="center"/>
    </xf>
    <xf numFmtId="165" fontId="6" fillId="0" borderId="0" xfId="42" applyNumberFormat="1" applyFont="1" applyAlignment="1">
      <alignment vertical="center"/>
    </xf>
    <xf numFmtId="165" fontId="6" fillId="0" borderId="11" xfId="42" applyNumberFormat="1" applyFont="1" applyFill="1" applyBorder="1" applyAlignment="1">
      <alignment horizontal="right" vertical="center"/>
    </xf>
    <xf numFmtId="167" fontId="6" fillId="0" borderId="14" xfId="45" applyNumberFormat="1" applyFont="1" applyFill="1" applyBorder="1" applyAlignment="1">
      <alignment vertical="center"/>
    </xf>
    <xf numFmtId="165" fontId="6" fillId="0" borderId="0" xfId="42" applyNumberFormat="1" applyFont="1" applyFill="1" applyBorder="1" applyAlignment="1">
      <alignment horizontal="right" vertical="center"/>
    </xf>
    <xf numFmtId="165" fontId="7" fillId="0" borderId="0" xfId="44" applyNumberFormat="1" applyFont="1" applyFill="1" applyBorder="1" applyAlignment="1" applyProtection="1">
      <alignment horizontal="center" vertical="center"/>
      <protection/>
    </xf>
    <xf numFmtId="165" fontId="48" fillId="0" borderId="0" xfId="44" applyNumberFormat="1" applyFont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57150</xdr:rowOff>
    </xdr:from>
    <xdr:to>
      <xdr:col>0</xdr:col>
      <xdr:colOff>2171700</xdr:colOff>
      <xdr:row>7</xdr:row>
      <xdr:rowOff>133350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57150"/>
          <a:ext cx="1762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7"/>
  <sheetViews>
    <sheetView showGridLines="0" tabSelected="1" zoomScale="75" zoomScaleNormal="75" zoomScalePageLayoutView="0" workbookViewId="0" topLeftCell="A1">
      <selection activeCell="A1" sqref="A1:A8"/>
    </sheetView>
  </sheetViews>
  <sheetFormatPr defaultColWidth="9.140625" defaultRowHeight="12.75"/>
  <cols>
    <col min="1" max="1" width="39.00390625" style="1" customWidth="1"/>
    <col min="2" max="2" width="1.7109375" style="1" customWidth="1"/>
    <col min="3" max="3" width="12.7109375" style="1" customWidth="1"/>
    <col min="4" max="4" width="1.7109375" style="1" customWidth="1"/>
    <col min="5" max="5" width="12.7109375" style="1" customWidth="1"/>
    <col min="6" max="6" width="1.7109375" style="1" customWidth="1"/>
    <col min="7" max="7" width="12.7109375" style="1" customWidth="1"/>
    <col min="8" max="8" width="1.7109375" style="1" customWidth="1"/>
    <col min="9" max="9" width="12.7109375" style="1" customWidth="1"/>
    <col min="10" max="10" width="1.7109375" style="1" customWidth="1"/>
    <col min="11" max="11" width="10.8515625" style="1" bestFit="1" customWidth="1"/>
    <col min="12" max="12" width="1.7109375" style="1" customWidth="1"/>
    <col min="13" max="13" width="12.7109375" style="1" customWidth="1"/>
    <col min="14" max="14" width="1.7109375" style="1" customWidth="1"/>
    <col min="15" max="15" width="12.7109375" style="1" customWidth="1"/>
    <col min="16" max="16" width="1.7109375" style="1" customWidth="1"/>
    <col min="17" max="17" width="12.7109375" style="1" customWidth="1"/>
    <col min="18" max="16384" width="9.140625" style="1" customWidth="1"/>
  </cols>
  <sheetData>
    <row r="1" spans="1:17" ht="12.75">
      <c r="A1" s="38"/>
      <c r="B1" s="9"/>
      <c r="C1" s="9"/>
      <c r="D1" s="9"/>
      <c r="E1" s="9"/>
      <c r="F1" s="9"/>
      <c r="G1" s="9"/>
      <c r="H1" s="9"/>
      <c r="I1" s="4"/>
      <c r="J1" s="4"/>
      <c r="K1" s="4"/>
      <c r="L1" s="4"/>
      <c r="M1" s="4"/>
      <c r="N1" s="4"/>
      <c r="O1" s="4"/>
      <c r="P1" s="4"/>
      <c r="Q1" s="4"/>
    </row>
    <row r="2" spans="1:17" ht="10.5" customHeight="1">
      <c r="A2" s="38"/>
      <c r="B2" s="9"/>
      <c r="C2" s="9"/>
      <c r="D2" s="9"/>
      <c r="E2" s="9"/>
      <c r="F2" s="9"/>
      <c r="G2" s="9"/>
      <c r="H2" s="9"/>
      <c r="I2" s="6"/>
      <c r="J2" s="6"/>
      <c r="K2" s="6"/>
      <c r="L2" s="6"/>
      <c r="M2" s="6"/>
      <c r="N2" s="6"/>
      <c r="O2" s="6"/>
      <c r="P2" s="6"/>
      <c r="Q2" s="8"/>
    </row>
    <row r="3" spans="1:17" ht="16.5">
      <c r="A3" s="38"/>
      <c r="B3" s="10"/>
      <c r="C3" s="37" t="s">
        <v>67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8.25" customHeight="1">
      <c r="A4" s="38"/>
      <c r="B4" s="13"/>
      <c r="C4" s="37"/>
      <c r="D4" s="37"/>
      <c r="E4" s="37"/>
      <c r="F4" s="37"/>
      <c r="G4" s="37"/>
      <c r="H4" s="12"/>
      <c r="I4" s="7"/>
      <c r="J4" s="7"/>
      <c r="K4" s="7"/>
      <c r="L4" s="7"/>
      <c r="M4" s="7"/>
      <c r="N4" s="7"/>
      <c r="O4" s="7"/>
      <c r="P4" s="7"/>
      <c r="Q4" s="7"/>
    </row>
    <row r="5" spans="1:17" ht="16.5">
      <c r="A5" s="38"/>
      <c r="B5" s="10"/>
      <c r="C5" s="37" t="s">
        <v>66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7" ht="16.5">
      <c r="A6" s="38"/>
      <c r="B6" s="10"/>
      <c r="C6" s="37" t="s">
        <v>79</v>
      </c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</row>
    <row r="7" spans="1:17" ht="10.5" customHeight="1">
      <c r="A7" s="38"/>
      <c r="B7" s="10"/>
      <c r="C7" s="10"/>
      <c r="D7" s="10"/>
      <c r="E7" s="10"/>
      <c r="F7" s="10"/>
      <c r="G7" s="10"/>
      <c r="H7" s="9"/>
      <c r="I7" s="6"/>
      <c r="J7" s="6"/>
      <c r="K7" s="6"/>
      <c r="L7" s="6"/>
      <c r="M7" s="6"/>
      <c r="N7" s="6"/>
      <c r="O7" s="6"/>
      <c r="P7" s="6"/>
      <c r="Q7" s="6"/>
    </row>
    <row r="8" spans="1:17" ht="12.75">
      <c r="A8" s="38"/>
      <c r="B8" s="11"/>
      <c r="C8" s="11"/>
      <c r="D8" s="11"/>
      <c r="E8" s="11"/>
      <c r="F8" s="11"/>
      <c r="G8" s="11"/>
      <c r="H8" s="9"/>
      <c r="I8" s="4"/>
      <c r="J8" s="4"/>
      <c r="K8" s="4"/>
      <c r="L8" s="4"/>
      <c r="M8" s="4"/>
      <c r="N8" s="4"/>
      <c r="O8" s="4"/>
      <c r="P8" s="4"/>
      <c r="Q8" s="4"/>
    </row>
    <row r="10" spans="1:17" ht="13.5">
      <c r="A10" s="19"/>
      <c r="B10" s="19"/>
      <c r="C10" s="20" t="s">
        <v>0</v>
      </c>
      <c r="D10" s="20"/>
      <c r="E10" s="20"/>
      <c r="F10" s="20"/>
      <c r="G10" s="20"/>
      <c r="H10" s="20"/>
      <c r="I10" s="20"/>
      <c r="J10" s="19"/>
      <c r="K10" s="19"/>
      <c r="L10" s="19"/>
      <c r="M10" s="20" t="s">
        <v>1</v>
      </c>
      <c r="N10" s="20"/>
      <c r="O10" s="20"/>
      <c r="P10" s="20"/>
      <c r="Q10" s="20"/>
    </row>
    <row r="11" spans="1:17" ht="13.5">
      <c r="A11" s="19"/>
      <c r="B11" s="1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ht="13.5">
      <c r="A12" s="19"/>
      <c r="B12" s="1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 t="s">
        <v>2</v>
      </c>
      <c r="N12" s="21"/>
      <c r="O12" s="21"/>
      <c r="P12" s="21"/>
      <c r="Q12" s="21" t="s">
        <v>68</v>
      </c>
    </row>
    <row r="13" spans="1:17" ht="13.5">
      <c r="A13" s="19"/>
      <c r="B13" s="19"/>
      <c r="C13" s="22" t="s">
        <v>3</v>
      </c>
      <c r="D13" s="21"/>
      <c r="E13" s="22" t="s">
        <v>4</v>
      </c>
      <c r="F13" s="21"/>
      <c r="G13" s="22" t="s">
        <v>5</v>
      </c>
      <c r="H13" s="21"/>
      <c r="I13" s="22" t="s">
        <v>6</v>
      </c>
      <c r="J13" s="21"/>
      <c r="K13" s="22" t="s">
        <v>7</v>
      </c>
      <c r="L13" s="21"/>
      <c r="M13" s="22" t="s">
        <v>8</v>
      </c>
      <c r="N13" s="21"/>
      <c r="O13" s="22" t="s">
        <v>9</v>
      </c>
      <c r="P13" s="21"/>
      <c r="Q13" s="22" t="s">
        <v>10</v>
      </c>
    </row>
    <row r="14" spans="1:17" ht="13.5">
      <c r="A14" s="19"/>
      <c r="B14" s="19"/>
      <c r="C14" s="23"/>
      <c r="D14" s="21"/>
      <c r="E14" s="23"/>
      <c r="F14" s="21"/>
      <c r="G14" s="23"/>
      <c r="H14" s="21"/>
      <c r="I14" s="23"/>
      <c r="J14" s="21"/>
      <c r="K14" s="23"/>
      <c r="L14" s="21"/>
      <c r="M14" s="23"/>
      <c r="N14" s="21"/>
      <c r="O14" s="23"/>
      <c r="P14" s="21"/>
      <c r="Q14" s="23"/>
    </row>
    <row r="15" spans="1:17" s="3" customFormat="1" ht="13.5">
      <c r="A15" s="24" t="s">
        <v>52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s="3" customFormat="1" ht="13.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</row>
    <row r="17" spans="1:17" s="3" customFormat="1" ht="13.5">
      <c r="A17" s="24" t="s">
        <v>39</v>
      </c>
      <c r="B17" s="2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3" customFormat="1" ht="13.5">
      <c r="A18" s="24" t="s">
        <v>12</v>
      </c>
      <c r="B18" s="2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6"/>
      <c r="P18" s="15"/>
      <c r="Q18" s="15"/>
    </row>
    <row r="19" spans="1:17" s="5" customFormat="1" ht="13.5">
      <c r="A19" s="25" t="s">
        <v>54</v>
      </c>
      <c r="B19" s="25"/>
      <c r="C19" s="25">
        <v>134865</v>
      </c>
      <c r="D19" s="25"/>
      <c r="E19" s="14">
        <v>10001</v>
      </c>
      <c r="F19" s="25"/>
      <c r="G19" s="14">
        <v>650</v>
      </c>
      <c r="H19" s="25"/>
      <c r="I19" s="25">
        <v>0</v>
      </c>
      <c r="J19" s="25"/>
      <c r="K19" s="14">
        <f>IF(SUM(C19:I19)=SUM(M19:Q19),SUM(C19:I19),SUM(M19:Q19)-SUM(C19:I19))</f>
        <v>145516</v>
      </c>
      <c r="L19" s="25"/>
      <c r="M19" s="14">
        <v>15625</v>
      </c>
      <c r="N19" s="14"/>
      <c r="O19" s="26">
        <f>129416-1</f>
        <v>129415</v>
      </c>
      <c r="P19" s="14"/>
      <c r="Q19" s="14">
        <v>476</v>
      </c>
    </row>
    <row r="20" spans="1:17" s="3" customFormat="1" ht="13.5">
      <c r="A20" s="24" t="s">
        <v>40</v>
      </c>
      <c r="B20" s="24"/>
      <c r="C20" s="15">
        <v>0</v>
      </c>
      <c r="D20" s="15"/>
      <c r="E20" s="15">
        <v>4303</v>
      </c>
      <c r="F20" s="15"/>
      <c r="G20" s="27">
        <v>0</v>
      </c>
      <c r="H20" s="15"/>
      <c r="I20" s="15">
        <v>0</v>
      </c>
      <c r="J20" s="15"/>
      <c r="K20" s="15">
        <f>IF(SUM(C20:I20)=SUM(M20:Q20),SUM(C20:I20),SUM(M20:Q20)-SUM(C20:I20))</f>
        <v>4303</v>
      </c>
      <c r="L20" s="15"/>
      <c r="M20" s="15">
        <v>4098</v>
      </c>
      <c r="N20" s="15"/>
      <c r="O20" s="16">
        <v>0</v>
      </c>
      <c r="P20" s="15"/>
      <c r="Q20" s="15">
        <v>205</v>
      </c>
    </row>
    <row r="21" spans="1:17" s="3" customFormat="1" ht="13.5">
      <c r="A21" s="24" t="s">
        <v>41</v>
      </c>
      <c r="B21" s="24"/>
      <c r="C21" s="15">
        <v>0</v>
      </c>
      <c r="D21" s="15"/>
      <c r="E21" s="15">
        <v>3462</v>
      </c>
      <c r="F21" s="15"/>
      <c r="G21" s="27">
        <v>0</v>
      </c>
      <c r="H21" s="15"/>
      <c r="I21" s="15">
        <v>0</v>
      </c>
      <c r="J21" s="15"/>
      <c r="K21" s="15">
        <f aca="true" t="shared" si="0" ref="K21:K80">IF(SUM(C21:I21)=SUM(M21:Q21),SUM(C21:I21),SUM(M21:Q21)-SUM(C21:I21))</f>
        <v>3462</v>
      </c>
      <c r="L21" s="15"/>
      <c r="M21" s="16">
        <v>3297</v>
      </c>
      <c r="N21" s="15"/>
      <c r="O21" s="16">
        <v>0</v>
      </c>
      <c r="P21" s="15"/>
      <c r="Q21" s="16">
        <v>165</v>
      </c>
    </row>
    <row r="22" spans="1:17" s="3" customFormat="1" ht="13.5">
      <c r="A22" s="24" t="s">
        <v>42</v>
      </c>
      <c r="B22" s="24"/>
      <c r="C22" s="17">
        <v>187601</v>
      </c>
      <c r="D22" s="15"/>
      <c r="E22" s="17">
        <v>1332</v>
      </c>
      <c r="F22" s="15"/>
      <c r="G22" s="28">
        <v>0</v>
      </c>
      <c r="H22" s="15"/>
      <c r="I22" s="17">
        <v>0</v>
      </c>
      <c r="J22" s="15"/>
      <c r="K22" s="17">
        <f t="shared" si="0"/>
        <v>188933</v>
      </c>
      <c r="L22" s="15"/>
      <c r="M22" s="17">
        <v>36610</v>
      </c>
      <c r="N22" s="15"/>
      <c r="O22" s="17">
        <v>149080</v>
      </c>
      <c r="P22" s="15"/>
      <c r="Q22" s="17">
        <v>3243</v>
      </c>
    </row>
    <row r="23" spans="1:17" s="3" customFormat="1" ht="13.5">
      <c r="A23" s="24" t="s">
        <v>37</v>
      </c>
      <c r="B23" s="24"/>
      <c r="C23" s="18">
        <f>SUM(C19:C22)</f>
        <v>322466</v>
      </c>
      <c r="D23" s="15"/>
      <c r="E23" s="18">
        <f>SUM(E19:E22)</f>
        <v>19098</v>
      </c>
      <c r="F23" s="15"/>
      <c r="G23" s="34">
        <f>SUM(G19:G22)</f>
        <v>650</v>
      </c>
      <c r="H23" s="15"/>
      <c r="I23" s="18">
        <f>SUM(I19:I22)</f>
        <v>0</v>
      </c>
      <c r="J23" s="15"/>
      <c r="K23" s="18">
        <f t="shared" si="0"/>
        <v>342214</v>
      </c>
      <c r="L23" s="15"/>
      <c r="M23" s="18">
        <f>SUM(M19:M22)</f>
        <v>59630</v>
      </c>
      <c r="N23" s="15"/>
      <c r="O23" s="18">
        <f>SUM(O19:O22)</f>
        <v>278495</v>
      </c>
      <c r="P23" s="15"/>
      <c r="Q23" s="18">
        <f>SUM(Q19:Q22)</f>
        <v>4089</v>
      </c>
    </row>
    <row r="24" spans="1:17" s="3" customFormat="1" ht="13.5">
      <c r="A24" s="24"/>
      <c r="B24" s="24"/>
      <c r="C24" s="16"/>
      <c r="D24" s="15"/>
      <c r="E24" s="16"/>
      <c r="F24" s="15"/>
      <c r="G24" s="36"/>
      <c r="H24" s="15"/>
      <c r="I24" s="16"/>
      <c r="J24" s="15"/>
      <c r="K24" s="16"/>
      <c r="L24" s="15"/>
      <c r="M24" s="16"/>
      <c r="N24" s="15"/>
      <c r="O24" s="16"/>
      <c r="P24" s="15"/>
      <c r="Q24" s="16"/>
    </row>
    <row r="25" spans="1:17" s="3" customFormat="1" ht="13.5">
      <c r="A25" s="24" t="s">
        <v>14</v>
      </c>
      <c r="B25" s="24"/>
      <c r="C25" s="17">
        <v>0</v>
      </c>
      <c r="D25" s="16"/>
      <c r="E25" s="17">
        <v>0</v>
      </c>
      <c r="F25" s="16"/>
      <c r="G25" s="17">
        <v>0</v>
      </c>
      <c r="H25" s="16"/>
      <c r="I25" s="17">
        <v>191728</v>
      </c>
      <c r="J25" s="16"/>
      <c r="K25" s="17">
        <f t="shared" si="0"/>
        <v>191728</v>
      </c>
      <c r="L25" s="16"/>
      <c r="M25" s="17">
        <v>143290</v>
      </c>
      <c r="N25" s="16"/>
      <c r="O25" s="17">
        <v>48438</v>
      </c>
      <c r="P25" s="16"/>
      <c r="Q25" s="17">
        <v>0</v>
      </c>
    </row>
    <row r="26" spans="1:17" s="3" customFormat="1" ht="13.5">
      <c r="A26" s="24"/>
      <c r="B26" s="24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s="3" customFormat="1" ht="13.5">
      <c r="A27" s="24" t="s">
        <v>15</v>
      </c>
      <c r="B27" s="24" t="s">
        <v>11</v>
      </c>
      <c r="C27" s="17">
        <v>139956</v>
      </c>
      <c r="D27" s="16"/>
      <c r="E27" s="17">
        <v>0</v>
      </c>
      <c r="F27" s="16"/>
      <c r="G27" s="17">
        <v>0</v>
      </c>
      <c r="H27" s="16"/>
      <c r="I27" s="17">
        <v>0</v>
      </c>
      <c r="J27" s="16"/>
      <c r="K27" s="17">
        <f t="shared" si="0"/>
        <v>139956</v>
      </c>
      <c r="L27" s="16"/>
      <c r="M27" s="17">
        <v>36217</v>
      </c>
      <c r="N27" s="16"/>
      <c r="O27" s="17">
        <v>100652</v>
      </c>
      <c r="P27" s="16"/>
      <c r="Q27" s="17">
        <v>3087</v>
      </c>
    </row>
    <row r="28" spans="1:17" s="3" customFormat="1" ht="13.5">
      <c r="A28" s="24"/>
      <c r="B28" s="24"/>
      <c r="C28" s="16"/>
      <c r="D28" s="16"/>
      <c r="E28" s="16"/>
      <c r="F28" s="16"/>
      <c r="G28" s="16"/>
      <c r="H28" s="16"/>
      <c r="I28" s="16"/>
      <c r="J28" s="16"/>
      <c r="K28" s="15"/>
      <c r="L28" s="16"/>
      <c r="M28" s="16"/>
      <c r="N28" s="16"/>
      <c r="O28" s="16"/>
      <c r="P28" s="16"/>
      <c r="Q28" s="16"/>
    </row>
    <row r="29" spans="1:17" s="3" customFormat="1" ht="13.5">
      <c r="A29" s="24" t="s">
        <v>16</v>
      </c>
      <c r="B29" s="24" t="s">
        <v>11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s="3" customFormat="1" ht="13.5">
      <c r="A30" s="24" t="s">
        <v>17</v>
      </c>
      <c r="B30" s="24"/>
      <c r="C30" s="15">
        <v>0</v>
      </c>
      <c r="D30" s="15"/>
      <c r="E30" s="15">
        <v>6684</v>
      </c>
      <c r="F30" s="15"/>
      <c r="G30" s="15">
        <v>26000</v>
      </c>
      <c r="H30" s="15"/>
      <c r="I30" s="15">
        <v>14000</v>
      </c>
      <c r="J30" s="15"/>
      <c r="K30" s="15">
        <f t="shared" si="0"/>
        <v>46684</v>
      </c>
      <c r="L30" s="15"/>
      <c r="M30" s="15">
        <v>46366</v>
      </c>
      <c r="N30" s="15"/>
      <c r="O30" s="15">
        <v>0</v>
      </c>
      <c r="P30" s="15"/>
      <c r="Q30" s="15">
        <v>318</v>
      </c>
    </row>
    <row r="31" spans="1:17" s="3" customFormat="1" ht="13.5">
      <c r="A31" s="24" t="s">
        <v>18</v>
      </c>
      <c r="B31" s="24"/>
      <c r="C31" s="15">
        <v>9105</v>
      </c>
      <c r="D31" s="15"/>
      <c r="E31" s="15">
        <v>3243</v>
      </c>
      <c r="F31" s="15"/>
      <c r="G31" s="15">
        <v>650</v>
      </c>
      <c r="H31" s="15"/>
      <c r="I31" s="15">
        <v>350</v>
      </c>
      <c r="J31" s="15"/>
      <c r="K31" s="15">
        <f t="shared" si="0"/>
        <v>13348</v>
      </c>
      <c r="L31" s="15"/>
      <c r="M31" s="15">
        <v>9404</v>
      </c>
      <c r="N31" s="15"/>
      <c r="O31" s="15">
        <f>3789+1</f>
        <v>3790</v>
      </c>
      <c r="P31" s="15"/>
      <c r="Q31" s="15">
        <v>154</v>
      </c>
    </row>
    <row r="32" spans="1:17" s="3" customFormat="1" ht="13.5">
      <c r="A32" s="24" t="s">
        <v>19</v>
      </c>
      <c r="B32" s="24"/>
      <c r="C32" s="17">
        <v>61750</v>
      </c>
      <c r="D32" s="15"/>
      <c r="E32" s="17">
        <v>4300</v>
      </c>
      <c r="F32" s="15"/>
      <c r="G32" s="17">
        <v>100000</v>
      </c>
      <c r="H32" s="15"/>
      <c r="I32" s="17">
        <v>0</v>
      </c>
      <c r="J32" s="15"/>
      <c r="K32" s="17">
        <f t="shared" si="0"/>
        <v>166050</v>
      </c>
      <c r="L32" s="15"/>
      <c r="M32" s="17">
        <v>165845</v>
      </c>
      <c r="N32" s="15"/>
      <c r="O32" s="17">
        <v>0</v>
      </c>
      <c r="P32" s="15"/>
      <c r="Q32" s="17">
        <v>205</v>
      </c>
    </row>
    <row r="33" spans="1:17" s="3" customFormat="1" ht="13.5">
      <c r="A33" s="24" t="s">
        <v>13</v>
      </c>
      <c r="B33" s="24"/>
      <c r="C33" s="18">
        <f>SUM(C30:C32)</f>
        <v>70855</v>
      </c>
      <c r="D33" s="15"/>
      <c r="E33" s="18">
        <f>SUM(E30:E32)</f>
        <v>14227</v>
      </c>
      <c r="F33" s="15"/>
      <c r="G33" s="18">
        <f>SUM(G30:G32)</f>
        <v>126650</v>
      </c>
      <c r="H33" s="15"/>
      <c r="I33" s="18">
        <f>SUM(I30:I32)</f>
        <v>14350</v>
      </c>
      <c r="J33" s="15"/>
      <c r="K33" s="18">
        <f t="shared" si="0"/>
        <v>226082</v>
      </c>
      <c r="L33" s="15"/>
      <c r="M33" s="18">
        <f>SUM(M30:M32)</f>
        <v>221615</v>
      </c>
      <c r="N33" s="15"/>
      <c r="O33" s="18">
        <f>SUM(O30:O32)</f>
        <v>3790</v>
      </c>
      <c r="P33" s="15"/>
      <c r="Q33" s="18">
        <f>SUM(Q30:Q32)</f>
        <v>677</v>
      </c>
    </row>
    <row r="34" spans="1:17" s="3" customFormat="1" ht="13.5">
      <c r="A34" s="24"/>
      <c r="B34" s="24"/>
      <c r="C34" s="16"/>
      <c r="D34" s="16"/>
      <c r="E34" s="16"/>
      <c r="F34" s="16"/>
      <c r="G34" s="16"/>
      <c r="H34" s="16"/>
      <c r="I34" s="16"/>
      <c r="J34" s="16"/>
      <c r="K34" s="15"/>
      <c r="L34" s="16"/>
      <c r="M34" s="16"/>
      <c r="N34" s="16"/>
      <c r="O34" s="16"/>
      <c r="P34" s="16"/>
      <c r="Q34" s="16"/>
    </row>
    <row r="35" spans="1:17" s="3" customFormat="1" ht="13.5">
      <c r="A35" s="24" t="s">
        <v>20</v>
      </c>
      <c r="B35" s="24"/>
      <c r="C35" s="17">
        <v>0</v>
      </c>
      <c r="D35" s="15"/>
      <c r="E35" s="17">
        <v>0</v>
      </c>
      <c r="F35" s="15"/>
      <c r="G35" s="17">
        <v>0</v>
      </c>
      <c r="H35" s="15"/>
      <c r="I35" s="17">
        <v>24800</v>
      </c>
      <c r="J35" s="15"/>
      <c r="K35" s="17">
        <f t="shared" si="0"/>
        <v>24800</v>
      </c>
      <c r="L35" s="15"/>
      <c r="M35" s="29">
        <v>0</v>
      </c>
      <c r="N35" s="15"/>
      <c r="O35" s="29">
        <v>24800</v>
      </c>
      <c r="P35" s="15"/>
      <c r="Q35" s="29">
        <v>0</v>
      </c>
    </row>
    <row r="36" spans="1:17" s="3" customFormat="1" ht="13.5">
      <c r="A36" s="24"/>
      <c r="B36" s="2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s="3" customFormat="1" ht="13.5">
      <c r="A37" s="24" t="s">
        <v>29</v>
      </c>
      <c r="B37" s="24" t="s">
        <v>11</v>
      </c>
      <c r="C37" s="17">
        <f>SUM(C23+C25+C27+C33+C35)</f>
        <v>533277</v>
      </c>
      <c r="D37" s="15"/>
      <c r="E37" s="17">
        <f>SUM(E23+E25+E27+E33+E35)</f>
        <v>33325</v>
      </c>
      <c r="F37" s="15"/>
      <c r="G37" s="17">
        <f>SUM(G23+G25+G27+G33+G35)</f>
        <v>127300</v>
      </c>
      <c r="H37" s="15"/>
      <c r="I37" s="17">
        <f>SUM(I23+I25+I27+I33+I35)</f>
        <v>230878</v>
      </c>
      <c r="J37" s="15"/>
      <c r="K37" s="17">
        <f>SUM(K23+K25+K27+K33+K35)</f>
        <v>924780</v>
      </c>
      <c r="L37" s="15"/>
      <c r="M37" s="17">
        <f>SUM(M23+M25+M27+M33+M35)</f>
        <v>460752</v>
      </c>
      <c r="N37" s="16"/>
      <c r="O37" s="17">
        <f>SUM(O23+O25+O27+O33+O35)</f>
        <v>456175</v>
      </c>
      <c r="P37" s="16"/>
      <c r="Q37" s="17">
        <f>SUM(Q23+Q25+Q27+Q33+Q35)</f>
        <v>7853</v>
      </c>
    </row>
    <row r="38" spans="1:17" s="3" customFormat="1" ht="13.5">
      <c r="A38" s="24"/>
      <c r="B38" s="24"/>
      <c r="C38" s="16"/>
      <c r="D38" s="15"/>
      <c r="E38" s="16"/>
      <c r="F38" s="15"/>
      <c r="G38" s="16"/>
      <c r="H38" s="15"/>
      <c r="I38" s="16"/>
      <c r="J38" s="15"/>
      <c r="K38" s="16"/>
      <c r="L38" s="15"/>
      <c r="M38" s="16"/>
      <c r="N38" s="16"/>
      <c r="O38" s="16"/>
      <c r="P38" s="16"/>
      <c r="Q38" s="16"/>
    </row>
    <row r="39" spans="1:17" s="3" customFormat="1" ht="13.5">
      <c r="A39" s="24" t="s">
        <v>60</v>
      </c>
      <c r="B39" s="24"/>
      <c r="C39" s="16"/>
      <c r="D39" s="15"/>
      <c r="E39" s="16"/>
      <c r="F39" s="15"/>
      <c r="G39" s="16"/>
      <c r="H39" s="15"/>
      <c r="I39" s="16"/>
      <c r="J39" s="15"/>
      <c r="K39" s="16"/>
      <c r="L39" s="15"/>
      <c r="M39" s="16"/>
      <c r="N39" s="16"/>
      <c r="O39" s="16"/>
      <c r="P39" s="16"/>
      <c r="Q39" s="16"/>
    </row>
    <row r="40" spans="1:17" s="3" customFormat="1" ht="13.5">
      <c r="A40" s="24" t="s">
        <v>61</v>
      </c>
      <c r="B40" s="24"/>
      <c r="C40" s="16">
        <v>0</v>
      </c>
      <c r="D40" s="15"/>
      <c r="E40" s="16">
        <v>7691</v>
      </c>
      <c r="F40" s="15"/>
      <c r="G40" s="16">
        <v>0</v>
      </c>
      <c r="H40" s="15"/>
      <c r="I40" s="16">
        <v>0</v>
      </c>
      <c r="J40" s="15"/>
      <c r="K40" s="16">
        <f t="shared" si="0"/>
        <v>7691</v>
      </c>
      <c r="L40" s="15"/>
      <c r="M40" s="16">
        <v>2069</v>
      </c>
      <c r="N40" s="16"/>
      <c r="O40" s="16">
        <f>5621+1</f>
        <v>5622</v>
      </c>
      <c r="P40" s="16"/>
      <c r="Q40" s="16">
        <v>0</v>
      </c>
    </row>
    <row r="41" spans="1:17" s="3" customFormat="1" ht="13.5">
      <c r="A41" s="24" t="s">
        <v>62</v>
      </c>
      <c r="B41" s="24"/>
      <c r="C41" s="16">
        <v>15605</v>
      </c>
      <c r="D41" s="15"/>
      <c r="E41" s="16">
        <v>0</v>
      </c>
      <c r="F41" s="15"/>
      <c r="G41" s="16">
        <v>0</v>
      </c>
      <c r="H41" s="15"/>
      <c r="I41" s="16">
        <v>0</v>
      </c>
      <c r="J41" s="15"/>
      <c r="K41" s="16">
        <f t="shared" si="0"/>
        <v>15605</v>
      </c>
      <c r="L41" s="15"/>
      <c r="M41" s="16">
        <v>4152</v>
      </c>
      <c r="N41" s="16"/>
      <c r="O41" s="16">
        <v>11453</v>
      </c>
      <c r="P41" s="16"/>
      <c r="Q41" s="16">
        <v>0</v>
      </c>
    </row>
    <row r="42" spans="1:17" s="3" customFormat="1" ht="13.5">
      <c r="A42" s="24" t="s">
        <v>76</v>
      </c>
      <c r="B42" s="24"/>
      <c r="C42" s="30">
        <v>23005</v>
      </c>
      <c r="D42" s="15"/>
      <c r="E42" s="30">
        <v>0</v>
      </c>
      <c r="F42" s="15"/>
      <c r="G42" s="30">
        <v>0</v>
      </c>
      <c r="H42" s="15"/>
      <c r="I42" s="30">
        <v>0</v>
      </c>
      <c r="J42" s="15"/>
      <c r="K42" s="30">
        <f t="shared" si="0"/>
        <v>23005</v>
      </c>
      <c r="L42" s="15"/>
      <c r="M42" s="30">
        <v>10035</v>
      </c>
      <c r="N42" s="16"/>
      <c r="O42" s="30">
        <v>12970</v>
      </c>
      <c r="P42" s="16"/>
      <c r="Q42" s="30">
        <v>0</v>
      </c>
    </row>
    <row r="43" spans="1:17" s="3" customFormat="1" ht="13.5">
      <c r="A43" s="24"/>
      <c r="B43" s="24"/>
      <c r="C43" s="16"/>
      <c r="D43" s="15"/>
      <c r="E43" s="16"/>
      <c r="F43" s="15"/>
      <c r="G43" s="16"/>
      <c r="H43" s="15"/>
      <c r="I43" s="16"/>
      <c r="J43" s="15"/>
      <c r="K43" s="16"/>
      <c r="L43" s="15"/>
      <c r="M43" s="16"/>
      <c r="N43" s="16"/>
      <c r="O43" s="16"/>
      <c r="P43" s="16"/>
      <c r="Q43" s="16"/>
    </row>
    <row r="44" spans="1:17" s="3" customFormat="1" ht="13.5">
      <c r="A44" s="24" t="s">
        <v>63</v>
      </c>
      <c r="B44" s="24"/>
      <c r="C44" s="30">
        <f>SUM(C40:C43)</f>
        <v>38610</v>
      </c>
      <c r="D44" s="15"/>
      <c r="E44" s="30">
        <f>SUM(E40:E43)</f>
        <v>7691</v>
      </c>
      <c r="F44" s="15"/>
      <c r="G44" s="30">
        <f>SUM(G40:G43)</f>
        <v>0</v>
      </c>
      <c r="H44" s="15"/>
      <c r="I44" s="30">
        <f>SUM(I40:I43)</f>
        <v>0</v>
      </c>
      <c r="J44" s="15"/>
      <c r="K44" s="30">
        <f t="shared" si="0"/>
        <v>46301</v>
      </c>
      <c r="L44" s="15"/>
      <c r="M44" s="30">
        <f>SUM(M40:M43)</f>
        <v>16256</v>
      </c>
      <c r="N44" s="16"/>
      <c r="O44" s="30">
        <f>SUM(O40:O43)</f>
        <v>30045</v>
      </c>
      <c r="P44" s="16"/>
      <c r="Q44" s="30">
        <f>SUM(Q40:Q43)</f>
        <v>0</v>
      </c>
    </row>
    <row r="45" spans="1:17" s="3" customFormat="1" ht="13.5">
      <c r="A45" s="24"/>
      <c r="B45" s="24"/>
      <c r="C45" s="16"/>
      <c r="D45" s="15"/>
      <c r="E45" s="16"/>
      <c r="F45" s="15"/>
      <c r="G45" s="16"/>
      <c r="H45" s="15"/>
      <c r="I45" s="16"/>
      <c r="J45" s="15"/>
      <c r="K45" s="15"/>
      <c r="L45" s="15"/>
      <c r="M45" s="16"/>
      <c r="N45" s="15"/>
      <c r="O45" s="16"/>
      <c r="P45" s="15"/>
      <c r="Q45" s="16"/>
    </row>
    <row r="46" spans="1:17" s="3" customFormat="1" ht="13.5">
      <c r="A46" s="24" t="s">
        <v>43</v>
      </c>
      <c r="B46" s="24"/>
      <c r="C46" s="16"/>
      <c r="D46" s="15"/>
      <c r="E46" s="16"/>
      <c r="F46" s="15"/>
      <c r="G46" s="16"/>
      <c r="H46" s="15"/>
      <c r="I46" s="16"/>
      <c r="J46" s="15"/>
      <c r="K46" s="15"/>
      <c r="L46" s="15"/>
      <c r="M46" s="16"/>
      <c r="N46" s="15"/>
      <c r="O46" s="16"/>
      <c r="P46" s="15"/>
      <c r="Q46" s="16"/>
    </row>
    <row r="47" spans="1:17" s="3" customFormat="1" ht="13.5">
      <c r="A47" s="24" t="s">
        <v>77</v>
      </c>
      <c r="B47" s="24"/>
      <c r="C47" s="16">
        <v>0</v>
      </c>
      <c r="D47" s="15"/>
      <c r="E47" s="16">
        <v>0</v>
      </c>
      <c r="F47" s="15"/>
      <c r="G47" s="16">
        <v>15055</v>
      </c>
      <c r="H47" s="15"/>
      <c r="I47" s="16">
        <v>0</v>
      </c>
      <c r="J47" s="15"/>
      <c r="K47" s="15">
        <f t="shared" si="0"/>
        <v>15055</v>
      </c>
      <c r="L47" s="15"/>
      <c r="M47" s="16">
        <v>5993</v>
      </c>
      <c r="N47" s="15"/>
      <c r="O47" s="16">
        <v>9062</v>
      </c>
      <c r="P47" s="15"/>
      <c r="Q47" s="16">
        <v>0</v>
      </c>
    </row>
    <row r="48" spans="1:17" s="3" customFormat="1" ht="13.5">
      <c r="A48" s="24" t="s">
        <v>78</v>
      </c>
      <c r="B48" s="24"/>
      <c r="C48" s="16">
        <v>126659</v>
      </c>
      <c r="D48" s="15"/>
      <c r="E48" s="16">
        <v>0</v>
      </c>
      <c r="F48" s="15"/>
      <c r="G48" s="16">
        <v>0</v>
      </c>
      <c r="H48" s="15"/>
      <c r="I48" s="16">
        <v>0</v>
      </c>
      <c r="J48" s="15"/>
      <c r="K48" s="15">
        <f t="shared" si="0"/>
        <v>126659</v>
      </c>
      <c r="L48" s="15"/>
      <c r="M48" s="16">
        <v>468</v>
      </c>
      <c r="N48" s="15"/>
      <c r="O48" s="16">
        <v>126191</v>
      </c>
      <c r="P48" s="15"/>
      <c r="Q48" s="16">
        <v>0</v>
      </c>
    </row>
    <row r="49" spans="1:17" s="3" customFormat="1" ht="13.5">
      <c r="A49" s="24" t="s">
        <v>14</v>
      </c>
      <c r="B49" s="24"/>
      <c r="C49" s="30">
        <v>6290</v>
      </c>
      <c r="D49" s="15"/>
      <c r="E49" s="30">
        <v>0</v>
      </c>
      <c r="F49" s="15"/>
      <c r="G49" s="30">
        <v>0</v>
      </c>
      <c r="H49" s="15"/>
      <c r="I49" s="30">
        <v>0</v>
      </c>
      <c r="J49" s="15"/>
      <c r="K49" s="30">
        <f t="shared" si="0"/>
        <v>6290</v>
      </c>
      <c r="L49" s="15"/>
      <c r="M49" s="30">
        <v>2875</v>
      </c>
      <c r="N49" s="15"/>
      <c r="O49" s="30">
        <v>3415</v>
      </c>
      <c r="P49" s="15"/>
      <c r="Q49" s="30">
        <v>0</v>
      </c>
    </row>
    <row r="50" spans="1:17" s="3" customFormat="1" ht="13.5">
      <c r="A50" s="24"/>
      <c r="B50" s="24"/>
      <c r="C50" s="16"/>
      <c r="D50" s="15"/>
      <c r="E50" s="16"/>
      <c r="F50" s="15"/>
      <c r="G50" s="16"/>
      <c r="H50" s="15"/>
      <c r="I50" s="16"/>
      <c r="J50" s="15"/>
      <c r="K50" s="15"/>
      <c r="L50" s="15"/>
      <c r="M50" s="16"/>
      <c r="N50" s="15"/>
      <c r="O50" s="16"/>
      <c r="P50" s="15"/>
      <c r="Q50" s="16"/>
    </row>
    <row r="51" spans="1:17" s="3" customFormat="1" ht="13.5">
      <c r="A51" s="24" t="s">
        <v>30</v>
      </c>
      <c r="B51" s="24"/>
      <c r="C51" s="17">
        <f>SUM(C47:C49)</f>
        <v>132949</v>
      </c>
      <c r="D51" s="15"/>
      <c r="E51" s="17">
        <f>SUM(E47:E49)</f>
        <v>0</v>
      </c>
      <c r="F51" s="15"/>
      <c r="G51" s="17">
        <f>SUM(G47:G49)</f>
        <v>15055</v>
      </c>
      <c r="H51" s="15"/>
      <c r="I51" s="17">
        <f>SUM(I47:I49)</f>
        <v>0</v>
      </c>
      <c r="J51" s="15"/>
      <c r="K51" s="17">
        <f>SUM(K47:K49)</f>
        <v>148004</v>
      </c>
      <c r="L51" s="15"/>
      <c r="M51" s="17">
        <f>SUM(M47:M49)</f>
        <v>9336</v>
      </c>
      <c r="N51" s="15"/>
      <c r="O51" s="17">
        <f>SUM(O47:O49)</f>
        <v>138668</v>
      </c>
      <c r="P51" s="15"/>
      <c r="Q51" s="17">
        <f>SUM(Q47:Q49)</f>
        <v>0</v>
      </c>
    </row>
    <row r="52" spans="1:17" s="3" customFormat="1" ht="13.5">
      <c r="A52" s="24"/>
      <c r="B52" s="24" t="s">
        <v>11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s="3" customFormat="1" ht="13.5">
      <c r="A53" s="24" t="s">
        <v>44</v>
      </c>
      <c r="B53" s="24" t="s">
        <v>11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s="3" customFormat="1" ht="13.5">
      <c r="A54" s="24" t="s">
        <v>53</v>
      </c>
      <c r="B54" s="24"/>
      <c r="C54" s="15">
        <v>0</v>
      </c>
      <c r="D54" s="15"/>
      <c r="E54" s="15">
        <v>2307</v>
      </c>
      <c r="F54" s="15"/>
      <c r="G54" s="15">
        <v>0</v>
      </c>
      <c r="H54" s="15"/>
      <c r="I54" s="15">
        <v>0</v>
      </c>
      <c r="J54" s="15"/>
      <c r="K54" s="15">
        <f t="shared" si="0"/>
        <v>2307</v>
      </c>
      <c r="L54" s="15"/>
      <c r="M54" s="15">
        <v>2197</v>
      </c>
      <c r="N54" s="15"/>
      <c r="O54" s="15">
        <v>0</v>
      </c>
      <c r="P54" s="15"/>
      <c r="Q54" s="15">
        <v>110</v>
      </c>
    </row>
    <row r="55" spans="1:17" s="4" customFormat="1" ht="13.5">
      <c r="A55" s="31" t="s">
        <v>21</v>
      </c>
      <c r="B55" s="31" t="s">
        <v>11</v>
      </c>
      <c r="C55" s="16">
        <v>0</v>
      </c>
      <c r="D55" s="16"/>
      <c r="E55" s="16">
        <v>15394</v>
      </c>
      <c r="F55" s="16"/>
      <c r="G55" s="16">
        <v>0</v>
      </c>
      <c r="H55" s="16"/>
      <c r="I55" s="16">
        <v>0</v>
      </c>
      <c r="J55" s="16"/>
      <c r="K55" s="15">
        <f t="shared" si="0"/>
        <v>15394</v>
      </c>
      <c r="L55" s="16"/>
      <c r="M55" s="16">
        <v>11764</v>
      </c>
      <c r="N55" s="16"/>
      <c r="O55" s="16">
        <v>3042</v>
      </c>
      <c r="P55" s="16"/>
      <c r="Q55" s="16">
        <v>588</v>
      </c>
    </row>
    <row r="56" spans="1:17" s="4" customFormat="1" ht="13.5">
      <c r="A56" s="31" t="s">
        <v>57</v>
      </c>
      <c r="B56" s="31" t="s">
        <v>11</v>
      </c>
      <c r="C56" s="16">
        <v>0</v>
      </c>
      <c r="D56" s="16"/>
      <c r="E56" s="16">
        <v>4520</v>
      </c>
      <c r="F56" s="16"/>
      <c r="G56" s="16">
        <v>32168</v>
      </c>
      <c r="H56" s="16"/>
      <c r="I56" s="16">
        <v>0</v>
      </c>
      <c r="J56" s="16"/>
      <c r="K56" s="16">
        <f t="shared" si="0"/>
        <v>36688</v>
      </c>
      <c r="L56" s="16"/>
      <c r="M56" s="16">
        <v>6740</v>
      </c>
      <c r="N56" s="16"/>
      <c r="O56" s="16">
        <f>29732+1</f>
        <v>29733</v>
      </c>
      <c r="P56" s="16"/>
      <c r="Q56" s="16">
        <v>215</v>
      </c>
    </row>
    <row r="57" spans="1:17" s="4" customFormat="1" ht="13.5">
      <c r="A57" s="31" t="s">
        <v>69</v>
      </c>
      <c r="B57" s="31"/>
      <c r="C57" s="17">
        <v>0</v>
      </c>
      <c r="D57" s="16"/>
      <c r="E57" s="17">
        <v>0</v>
      </c>
      <c r="F57" s="16"/>
      <c r="G57" s="17">
        <v>0</v>
      </c>
      <c r="H57" s="16"/>
      <c r="I57" s="17">
        <v>12</v>
      </c>
      <c r="J57" s="16"/>
      <c r="K57" s="17">
        <f t="shared" si="0"/>
        <v>12</v>
      </c>
      <c r="L57" s="16"/>
      <c r="M57" s="17">
        <v>0</v>
      </c>
      <c r="N57" s="16"/>
      <c r="O57" s="17">
        <v>12</v>
      </c>
      <c r="P57" s="16"/>
      <c r="Q57" s="17">
        <v>0</v>
      </c>
    </row>
    <row r="58" spans="1:17" s="3" customFormat="1" ht="13.5">
      <c r="A58" s="24"/>
      <c r="B58" s="24" t="s">
        <v>11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s="3" customFormat="1" ht="13.5">
      <c r="A59" s="24" t="s">
        <v>31</v>
      </c>
      <c r="B59" s="24" t="s">
        <v>11</v>
      </c>
      <c r="C59" s="17">
        <f>SUM(C54:C57)</f>
        <v>0</v>
      </c>
      <c r="D59" s="15"/>
      <c r="E59" s="17">
        <f>SUM(E54:E57)</f>
        <v>22221</v>
      </c>
      <c r="F59" s="15"/>
      <c r="G59" s="17">
        <f>SUM(G54:G57)</f>
        <v>32168</v>
      </c>
      <c r="H59" s="15"/>
      <c r="I59" s="17">
        <f>SUM(I54:I57)</f>
        <v>12</v>
      </c>
      <c r="J59" s="15"/>
      <c r="K59" s="17">
        <f t="shared" si="0"/>
        <v>54401</v>
      </c>
      <c r="L59" s="15"/>
      <c r="M59" s="17">
        <f>SUM(M54:M57)</f>
        <v>20701</v>
      </c>
      <c r="N59" s="15"/>
      <c r="O59" s="17">
        <f>SUM(O54:O57)</f>
        <v>32787</v>
      </c>
      <c r="P59" s="15"/>
      <c r="Q59" s="17">
        <f>SUM(Q54:Q57)</f>
        <v>913</v>
      </c>
    </row>
    <row r="60" spans="1:17" s="3" customFormat="1" ht="13.5">
      <c r="A60" s="24"/>
      <c r="B60" s="24" t="s">
        <v>11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s="3" customFormat="1" ht="13.5">
      <c r="A61" s="24" t="s">
        <v>45</v>
      </c>
      <c r="B61" s="24" t="s">
        <v>11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s="3" customFormat="1" ht="13.5">
      <c r="A62" s="24" t="s">
        <v>22</v>
      </c>
      <c r="B62" s="24" t="s">
        <v>11</v>
      </c>
      <c r="C62" s="15">
        <v>7371</v>
      </c>
      <c r="D62" s="15"/>
      <c r="E62" s="15">
        <v>0</v>
      </c>
      <c r="F62" s="15"/>
      <c r="G62" s="15">
        <v>0</v>
      </c>
      <c r="H62" s="15"/>
      <c r="I62" s="15">
        <v>0</v>
      </c>
      <c r="J62" s="15"/>
      <c r="K62" s="15">
        <f t="shared" si="0"/>
        <v>7371</v>
      </c>
      <c r="L62" s="15"/>
      <c r="M62" s="15">
        <v>-3265</v>
      </c>
      <c r="N62" s="15"/>
      <c r="O62" s="15">
        <v>10636</v>
      </c>
      <c r="P62" s="15"/>
      <c r="Q62" s="15">
        <v>0</v>
      </c>
    </row>
    <row r="63" spans="1:17" s="3" customFormat="1" ht="13.5">
      <c r="A63" s="24" t="s">
        <v>70</v>
      </c>
      <c r="B63" s="24"/>
      <c r="C63" s="15">
        <v>0</v>
      </c>
      <c r="D63" s="15"/>
      <c r="E63" s="15">
        <v>0</v>
      </c>
      <c r="F63" s="15"/>
      <c r="G63" s="15">
        <v>0</v>
      </c>
      <c r="H63" s="15"/>
      <c r="I63" s="15">
        <v>3756</v>
      </c>
      <c r="J63" s="15"/>
      <c r="K63" s="15">
        <f t="shared" si="0"/>
        <v>3756</v>
      </c>
      <c r="L63" s="15"/>
      <c r="M63" s="15">
        <v>0</v>
      </c>
      <c r="N63" s="15"/>
      <c r="O63" s="15">
        <v>3756</v>
      </c>
      <c r="P63" s="15"/>
      <c r="Q63" s="15">
        <v>0</v>
      </c>
    </row>
    <row r="64" spans="1:17" s="3" customFormat="1" ht="13.5">
      <c r="A64" s="24" t="s">
        <v>38</v>
      </c>
      <c r="B64" s="24" t="s">
        <v>11</v>
      </c>
      <c r="C64" s="15">
        <v>0</v>
      </c>
      <c r="D64" s="15"/>
      <c r="E64" s="15">
        <v>44926</v>
      </c>
      <c r="F64" s="15"/>
      <c r="G64" s="15">
        <v>18339</v>
      </c>
      <c r="H64" s="15"/>
      <c r="I64" s="15">
        <v>89859</v>
      </c>
      <c r="J64" s="15"/>
      <c r="K64" s="15">
        <f t="shared" si="0"/>
        <v>153124</v>
      </c>
      <c r="L64" s="15"/>
      <c r="M64" s="15">
        <v>99107</v>
      </c>
      <c r="N64" s="15"/>
      <c r="O64" s="15">
        <v>51878</v>
      </c>
      <c r="P64" s="15"/>
      <c r="Q64" s="15">
        <v>2139</v>
      </c>
    </row>
    <row r="65" spans="1:17" s="3" customFormat="1" ht="13.5">
      <c r="A65" s="24" t="s">
        <v>23</v>
      </c>
      <c r="B65" s="24"/>
      <c r="C65" s="15">
        <v>0</v>
      </c>
      <c r="D65" s="15"/>
      <c r="E65" s="15">
        <v>59116</v>
      </c>
      <c r="F65" s="15"/>
      <c r="G65" s="15">
        <v>0</v>
      </c>
      <c r="H65" s="15"/>
      <c r="I65" s="15">
        <v>0</v>
      </c>
      <c r="J65" s="15"/>
      <c r="K65" s="15">
        <f t="shared" si="0"/>
        <v>59116</v>
      </c>
      <c r="L65" s="15"/>
      <c r="M65" s="15">
        <v>56301</v>
      </c>
      <c r="N65" s="15"/>
      <c r="O65" s="15">
        <v>0</v>
      </c>
      <c r="P65" s="15"/>
      <c r="Q65" s="15">
        <v>2815</v>
      </c>
    </row>
    <row r="66" spans="1:17" s="3" customFormat="1" ht="13.5">
      <c r="A66" s="24" t="s">
        <v>24</v>
      </c>
      <c r="B66" s="24" t="s">
        <v>11</v>
      </c>
      <c r="C66" s="17">
        <v>0</v>
      </c>
      <c r="D66" s="15"/>
      <c r="E66" s="17">
        <v>0</v>
      </c>
      <c r="F66" s="15"/>
      <c r="G66" s="17">
        <v>0</v>
      </c>
      <c r="H66" s="15"/>
      <c r="I66" s="17">
        <v>29671</v>
      </c>
      <c r="J66" s="15"/>
      <c r="K66" s="17">
        <f t="shared" si="0"/>
        <v>29671</v>
      </c>
      <c r="L66" s="15"/>
      <c r="M66" s="17">
        <v>15979</v>
      </c>
      <c r="N66" s="15"/>
      <c r="O66" s="17">
        <v>13692</v>
      </c>
      <c r="P66" s="15"/>
      <c r="Q66" s="17">
        <v>0</v>
      </c>
    </row>
    <row r="67" spans="1:17" s="3" customFormat="1" ht="13.5">
      <c r="A67" s="24"/>
      <c r="B67" s="24" t="s">
        <v>11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s="3" customFormat="1" ht="13.5">
      <c r="A68" s="24" t="s">
        <v>32</v>
      </c>
      <c r="B68" s="24" t="s">
        <v>11</v>
      </c>
      <c r="C68" s="17">
        <f>SUM(C62:C67)</f>
        <v>7371</v>
      </c>
      <c r="D68" s="15"/>
      <c r="E68" s="17">
        <f>SUM(E62:E67)</f>
        <v>104042</v>
      </c>
      <c r="F68" s="15"/>
      <c r="G68" s="17">
        <f>SUM(G62:G67)</f>
        <v>18339</v>
      </c>
      <c r="H68" s="15"/>
      <c r="I68" s="17">
        <f>SUM(I62:I67)</f>
        <v>123286</v>
      </c>
      <c r="J68" s="15"/>
      <c r="K68" s="17">
        <f t="shared" si="0"/>
        <v>253038</v>
      </c>
      <c r="L68" s="15"/>
      <c r="M68" s="17">
        <f>SUM(M62:M67)</f>
        <v>168122</v>
      </c>
      <c r="N68" s="15"/>
      <c r="O68" s="17">
        <f>SUM(O62:O67)</f>
        <v>79962</v>
      </c>
      <c r="P68" s="15"/>
      <c r="Q68" s="17">
        <f>SUM(Q62:Q67)</f>
        <v>4954</v>
      </c>
    </row>
    <row r="69" spans="1:17" s="3" customFormat="1" ht="13.5">
      <c r="A69" s="24"/>
      <c r="B69" s="24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s="3" customFormat="1" ht="13.5">
      <c r="A70" s="24" t="s">
        <v>47</v>
      </c>
      <c r="B70" s="24" t="s">
        <v>11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s="3" customFormat="1" ht="13.5">
      <c r="A71" s="24" t="s">
        <v>53</v>
      </c>
      <c r="B71" s="24"/>
      <c r="C71" s="15">
        <v>0</v>
      </c>
      <c r="D71" s="15"/>
      <c r="E71" s="15">
        <v>246311</v>
      </c>
      <c r="F71" s="15"/>
      <c r="G71" s="15">
        <v>0</v>
      </c>
      <c r="H71" s="15"/>
      <c r="I71" s="15">
        <v>0</v>
      </c>
      <c r="J71" s="15"/>
      <c r="K71" s="15">
        <f t="shared" si="0"/>
        <v>246311</v>
      </c>
      <c r="L71" s="15"/>
      <c r="M71" s="15">
        <v>119832</v>
      </c>
      <c r="N71" s="15"/>
      <c r="O71" s="15">
        <v>126479</v>
      </c>
      <c r="P71" s="15"/>
      <c r="Q71" s="15">
        <v>0</v>
      </c>
    </row>
    <row r="72" spans="1:17" s="3" customFormat="1" ht="13.5">
      <c r="A72" s="24" t="s">
        <v>55</v>
      </c>
      <c r="B72" s="24"/>
      <c r="C72" s="15">
        <v>0</v>
      </c>
      <c r="D72" s="15"/>
      <c r="E72" s="15">
        <v>5862</v>
      </c>
      <c r="F72" s="15"/>
      <c r="G72" s="15">
        <v>0</v>
      </c>
      <c r="H72" s="15"/>
      <c r="I72" s="15">
        <v>0</v>
      </c>
      <c r="J72" s="15"/>
      <c r="K72" s="15">
        <f t="shared" si="0"/>
        <v>5862</v>
      </c>
      <c r="L72" s="15"/>
      <c r="M72" s="15">
        <v>5583</v>
      </c>
      <c r="N72" s="15"/>
      <c r="O72" s="15">
        <v>0</v>
      </c>
      <c r="P72" s="15"/>
      <c r="Q72" s="15">
        <v>279</v>
      </c>
    </row>
    <row r="73" spans="1:17" s="3" customFormat="1" ht="13.5">
      <c r="A73" s="24" t="s">
        <v>71</v>
      </c>
      <c r="B73" s="24"/>
      <c r="C73" s="15">
        <v>0</v>
      </c>
      <c r="D73" s="15"/>
      <c r="E73" s="15">
        <v>210000</v>
      </c>
      <c r="F73" s="15"/>
      <c r="G73" s="15">
        <v>0</v>
      </c>
      <c r="H73" s="15"/>
      <c r="I73" s="15">
        <v>0</v>
      </c>
      <c r="J73" s="15"/>
      <c r="K73" s="15">
        <f t="shared" si="0"/>
        <v>210000</v>
      </c>
      <c r="L73" s="15"/>
      <c r="M73" s="15">
        <v>0</v>
      </c>
      <c r="N73" s="15"/>
      <c r="O73" s="15">
        <v>210000</v>
      </c>
      <c r="P73" s="15"/>
      <c r="Q73" s="15">
        <v>0</v>
      </c>
    </row>
    <row r="74" spans="1:17" s="3" customFormat="1" ht="13.5">
      <c r="A74" s="24" t="s">
        <v>25</v>
      </c>
      <c r="B74" s="24" t="s">
        <v>11</v>
      </c>
      <c r="C74" s="15">
        <v>0</v>
      </c>
      <c r="D74" s="15"/>
      <c r="E74" s="15">
        <v>4872</v>
      </c>
      <c r="F74" s="15"/>
      <c r="G74" s="15">
        <v>0</v>
      </c>
      <c r="H74" s="15"/>
      <c r="I74" s="15">
        <v>0</v>
      </c>
      <c r="J74" s="15"/>
      <c r="K74" s="15">
        <f t="shared" si="0"/>
        <v>4872</v>
      </c>
      <c r="L74" s="15"/>
      <c r="M74" s="15">
        <v>4640</v>
      </c>
      <c r="N74" s="15"/>
      <c r="O74" s="15">
        <v>0</v>
      </c>
      <c r="P74" s="15"/>
      <c r="Q74" s="15">
        <v>232</v>
      </c>
    </row>
    <row r="75" spans="1:17" s="3" customFormat="1" ht="13.5">
      <c r="A75" s="24" t="s">
        <v>26</v>
      </c>
      <c r="B75" s="24"/>
      <c r="C75" s="15">
        <v>0</v>
      </c>
      <c r="D75" s="15"/>
      <c r="E75" s="15">
        <v>8865</v>
      </c>
      <c r="F75" s="15"/>
      <c r="G75" s="15">
        <v>0</v>
      </c>
      <c r="H75" s="15"/>
      <c r="I75" s="15">
        <v>0</v>
      </c>
      <c r="J75" s="15"/>
      <c r="K75" s="15">
        <f t="shared" si="0"/>
        <v>8865</v>
      </c>
      <c r="L75" s="15"/>
      <c r="M75" s="15">
        <v>8443</v>
      </c>
      <c r="N75" s="15"/>
      <c r="O75" s="15">
        <v>0</v>
      </c>
      <c r="P75" s="15"/>
      <c r="Q75" s="15">
        <v>422</v>
      </c>
    </row>
    <row r="76" spans="1:17" s="3" customFormat="1" ht="13.5">
      <c r="A76" s="24" t="s">
        <v>56</v>
      </c>
      <c r="B76" s="24" t="s">
        <v>11</v>
      </c>
      <c r="C76" s="15">
        <v>0</v>
      </c>
      <c r="D76" s="15"/>
      <c r="E76" s="15">
        <v>0</v>
      </c>
      <c r="F76" s="15"/>
      <c r="G76" s="15">
        <v>11651</v>
      </c>
      <c r="H76" s="15"/>
      <c r="I76" s="15">
        <v>0</v>
      </c>
      <c r="J76" s="15"/>
      <c r="K76" s="15">
        <f t="shared" si="0"/>
        <v>11651</v>
      </c>
      <c r="L76" s="15"/>
      <c r="M76" s="15">
        <v>0</v>
      </c>
      <c r="N76" s="15"/>
      <c r="O76" s="15">
        <v>11651</v>
      </c>
      <c r="P76" s="15"/>
      <c r="Q76" s="15">
        <v>0</v>
      </c>
    </row>
    <row r="77" spans="1:17" s="3" customFormat="1" ht="13.5">
      <c r="A77" s="24" t="s">
        <v>72</v>
      </c>
      <c r="B77" s="24"/>
      <c r="C77" s="15">
        <v>0</v>
      </c>
      <c r="D77" s="15"/>
      <c r="E77" s="15">
        <v>37287</v>
      </c>
      <c r="F77" s="15"/>
      <c r="G77" s="15">
        <v>0</v>
      </c>
      <c r="H77" s="15"/>
      <c r="I77" s="15">
        <v>0</v>
      </c>
      <c r="J77" s="15"/>
      <c r="K77" s="15">
        <f t="shared" si="0"/>
        <v>37287</v>
      </c>
      <c r="L77" s="15"/>
      <c r="M77" s="15">
        <v>30571</v>
      </c>
      <c r="N77" s="15"/>
      <c r="O77" s="15">
        <f>6717-1</f>
        <v>6716</v>
      </c>
      <c r="P77" s="15"/>
      <c r="Q77" s="15">
        <v>0</v>
      </c>
    </row>
    <row r="78" spans="1:17" s="3" customFormat="1" ht="13.5">
      <c r="A78" s="24" t="s">
        <v>27</v>
      </c>
      <c r="B78" s="24"/>
      <c r="C78" s="17">
        <v>0</v>
      </c>
      <c r="D78" s="15"/>
      <c r="E78" s="17">
        <v>3251</v>
      </c>
      <c r="F78" s="15"/>
      <c r="G78" s="17">
        <v>5844</v>
      </c>
      <c r="H78" s="15"/>
      <c r="I78" s="17">
        <v>0</v>
      </c>
      <c r="J78" s="15"/>
      <c r="K78" s="17">
        <f t="shared" si="0"/>
        <v>9095</v>
      </c>
      <c r="L78" s="15"/>
      <c r="M78" s="17">
        <v>8804</v>
      </c>
      <c r="N78" s="15"/>
      <c r="O78" s="17">
        <v>136</v>
      </c>
      <c r="P78" s="15"/>
      <c r="Q78" s="17">
        <v>155</v>
      </c>
    </row>
    <row r="79" spans="1:17" s="3" customFormat="1" ht="13.5">
      <c r="A79" s="24"/>
      <c r="B79" s="24" t="s">
        <v>11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s="3" customFormat="1" ht="13.5">
      <c r="A80" s="24" t="s">
        <v>33</v>
      </c>
      <c r="B80" s="24" t="s">
        <v>11</v>
      </c>
      <c r="C80" s="17">
        <f>SUM(C71:C78)</f>
        <v>0</v>
      </c>
      <c r="D80" s="15"/>
      <c r="E80" s="17">
        <f>SUM(E71:E78)</f>
        <v>516448</v>
      </c>
      <c r="F80" s="15"/>
      <c r="G80" s="17">
        <f>SUM(G71:G78)</f>
        <v>17495</v>
      </c>
      <c r="H80" s="15"/>
      <c r="I80" s="17">
        <f>SUM(I71:I78)</f>
        <v>0</v>
      </c>
      <c r="J80" s="15"/>
      <c r="K80" s="17">
        <f t="shared" si="0"/>
        <v>533943</v>
      </c>
      <c r="L80" s="15"/>
      <c r="M80" s="17">
        <f>SUM(M71:M78)</f>
        <v>177873</v>
      </c>
      <c r="N80" s="15"/>
      <c r="O80" s="17">
        <f>SUM(O71:O78)</f>
        <v>354982</v>
      </c>
      <c r="P80" s="15"/>
      <c r="Q80" s="17">
        <f>SUM(Q71:Q78)</f>
        <v>1088</v>
      </c>
    </row>
    <row r="81" spans="1:17" s="3" customFormat="1" ht="13.5">
      <c r="A81" s="24"/>
      <c r="B81" s="24" t="s">
        <v>11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s="3" customFormat="1" ht="13.5">
      <c r="A82" s="24" t="s">
        <v>46</v>
      </c>
      <c r="B82" s="24" t="s">
        <v>11</v>
      </c>
      <c r="C82" s="16"/>
      <c r="D82" s="15"/>
      <c r="E82" s="16"/>
      <c r="F82" s="15"/>
      <c r="G82" s="16"/>
      <c r="H82" s="15"/>
      <c r="I82" s="16"/>
      <c r="J82" s="15"/>
      <c r="K82" s="15"/>
      <c r="L82" s="15"/>
      <c r="M82" s="16"/>
      <c r="N82" s="15"/>
      <c r="O82" s="16"/>
      <c r="P82" s="15"/>
      <c r="Q82" s="16"/>
    </row>
    <row r="83" spans="1:17" s="3" customFormat="1" ht="13.5">
      <c r="A83" s="24" t="s">
        <v>64</v>
      </c>
      <c r="B83" s="24"/>
      <c r="C83" s="16">
        <v>0</v>
      </c>
      <c r="D83" s="15"/>
      <c r="E83" s="16">
        <v>10091</v>
      </c>
      <c r="F83" s="15"/>
      <c r="G83" s="16">
        <v>0</v>
      </c>
      <c r="H83" s="15"/>
      <c r="I83" s="16">
        <v>0</v>
      </c>
      <c r="J83" s="15"/>
      <c r="K83" s="16">
        <f>IF(SUM(C83:I83)=SUM(M83:Q83),SUM(C83:I83),SUM(M83:Q83)-SUM(C83:I83))</f>
        <v>10091</v>
      </c>
      <c r="L83" s="15"/>
      <c r="M83" s="16">
        <v>9610</v>
      </c>
      <c r="N83" s="15"/>
      <c r="O83" s="16">
        <v>0</v>
      </c>
      <c r="P83" s="15"/>
      <c r="Q83" s="16">
        <v>481</v>
      </c>
    </row>
    <row r="84" spans="1:17" s="3" customFormat="1" ht="13.5">
      <c r="A84" s="24" t="s">
        <v>28</v>
      </c>
      <c r="B84" s="24"/>
      <c r="C84" s="17">
        <v>0</v>
      </c>
      <c r="D84" s="15"/>
      <c r="E84" s="17">
        <v>47483</v>
      </c>
      <c r="F84" s="15"/>
      <c r="G84" s="17">
        <v>0</v>
      </c>
      <c r="H84" s="15"/>
      <c r="I84" s="17">
        <f>80763-1</f>
        <v>80762</v>
      </c>
      <c r="J84" s="15"/>
      <c r="K84" s="17">
        <f>IF(SUM(C84:I84)=SUM(M84:Q84),SUM(C84:I84),SUM(M84:Q84)-SUM(C84:I84))</f>
        <v>128245</v>
      </c>
      <c r="L84" s="15"/>
      <c r="M84" s="17">
        <v>1421</v>
      </c>
      <c r="N84" s="15"/>
      <c r="O84" s="17">
        <f>126754-1</f>
        <v>126753</v>
      </c>
      <c r="P84" s="15"/>
      <c r="Q84" s="17">
        <v>71</v>
      </c>
    </row>
    <row r="85" spans="1:17" s="3" customFormat="1" ht="13.5">
      <c r="A85" s="24"/>
      <c r="B85" s="24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s="3" customFormat="1" ht="13.5">
      <c r="A86" s="24" t="s">
        <v>34</v>
      </c>
      <c r="B86" s="24" t="s">
        <v>11</v>
      </c>
      <c r="C86" s="17">
        <f>SUM(C84:C85)</f>
        <v>0</v>
      </c>
      <c r="D86" s="15"/>
      <c r="E86" s="17">
        <f>SUM(E83:E85)</f>
        <v>57574</v>
      </c>
      <c r="F86" s="15"/>
      <c r="G86" s="17">
        <f>SUM(G84:G85)</f>
        <v>0</v>
      </c>
      <c r="H86" s="15"/>
      <c r="I86" s="17">
        <f>SUM(I84:I85)</f>
        <v>80762</v>
      </c>
      <c r="J86" s="15"/>
      <c r="K86" s="17">
        <f>IF(SUM(C86:I86)=SUM(M86:Q86),SUM(C86:I86),SUM(M86:Q86)-SUM(C86:I86))</f>
        <v>138336</v>
      </c>
      <c r="L86" s="15"/>
      <c r="M86" s="17">
        <f>SUM(M83:M85)</f>
        <v>11031</v>
      </c>
      <c r="N86" s="15"/>
      <c r="O86" s="17">
        <f>SUM(O84:O85)</f>
        <v>126753</v>
      </c>
      <c r="P86" s="15"/>
      <c r="Q86" s="17">
        <f>SUM(Q83:Q85)</f>
        <v>552</v>
      </c>
    </row>
    <row r="87" spans="1:17" s="3" customFormat="1" ht="13.5">
      <c r="A87" s="24"/>
      <c r="B87" s="24" t="s">
        <v>11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s="3" customFormat="1" ht="13.5">
      <c r="A88" s="24" t="s">
        <v>48</v>
      </c>
      <c r="B88" s="24" t="s">
        <v>11</v>
      </c>
      <c r="C88" s="17">
        <v>0</v>
      </c>
      <c r="D88" s="15"/>
      <c r="E88" s="17">
        <v>4592613</v>
      </c>
      <c r="F88" s="15"/>
      <c r="G88" s="17">
        <v>57375</v>
      </c>
      <c r="H88" s="15"/>
      <c r="I88" s="17">
        <v>0</v>
      </c>
      <c r="J88" s="15"/>
      <c r="K88" s="17">
        <f>IF(SUM(C88:I88)=SUM(M88:Q88),SUM(C88:I88),SUM(M88:Q88)-SUM(C88:I88))</f>
        <v>4649988</v>
      </c>
      <c r="L88" s="15"/>
      <c r="M88" s="17">
        <v>0</v>
      </c>
      <c r="N88" s="15"/>
      <c r="O88" s="17">
        <v>4635320</v>
      </c>
      <c r="P88" s="15"/>
      <c r="Q88" s="17">
        <v>14668</v>
      </c>
    </row>
    <row r="89" spans="1:17" s="3" customFormat="1" ht="13.5">
      <c r="A89" s="24"/>
      <c r="B89" s="24" t="s">
        <v>11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s="3" customFormat="1" ht="13.5">
      <c r="A90" s="24" t="s">
        <v>75</v>
      </c>
      <c r="B90" s="24" t="s">
        <v>11</v>
      </c>
      <c r="C90" s="17">
        <f>SUM(C37+C51+C59+C68+C80+C86+C88+C44)</f>
        <v>712207</v>
      </c>
      <c r="D90" s="15"/>
      <c r="E90" s="17">
        <f>SUM(E37+E51+E59+E68+E80+E86+E88+E44)</f>
        <v>5333914</v>
      </c>
      <c r="F90" s="15"/>
      <c r="G90" s="17">
        <f>SUM(G37+G51+G59+G68+G80+G86+G88+G44)</f>
        <v>267732</v>
      </c>
      <c r="H90" s="15"/>
      <c r="I90" s="17">
        <f>SUM(I37+I51+I59+I68+I80+I86+I88+I44)</f>
        <v>434938</v>
      </c>
      <c r="J90" s="15"/>
      <c r="K90" s="17">
        <f>IF(SUM(C90:I90)=SUM(M90:Q90),SUM(C90:I90),SUM(M90:Q90)-SUM(C90:I90))</f>
        <v>6748791</v>
      </c>
      <c r="L90" s="15"/>
      <c r="M90" s="17">
        <f>SUM(M37+M51+M59+M68+M80+M86+M88+M44)</f>
        <v>864071</v>
      </c>
      <c r="N90" s="15"/>
      <c r="O90" s="17">
        <f>SUM(O37+O51+O59+O68+O80+O86+O88+O44)</f>
        <v>5854692</v>
      </c>
      <c r="P90" s="15"/>
      <c r="Q90" s="17">
        <f>SUM(Q37+Q51+Q59+Q68+Q80+Q86+Q88+Q44)</f>
        <v>30028</v>
      </c>
    </row>
    <row r="91" spans="1:17" s="3" customFormat="1" ht="13.5">
      <c r="A91" s="24"/>
      <c r="B91" s="24"/>
      <c r="C91" s="16"/>
      <c r="D91" s="15"/>
      <c r="E91" s="16"/>
      <c r="F91" s="15"/>
      <c r="G91" s="16"/>
      <c r="H91" s="15"/>
      <c r="I91" s="16"/>
      <c r="J91" s="15"/>
      <c r="K91" s="16"/>
      <c r="L91" s="15"/>
      <c r="M91" s="16"/>
      <c r="N91" s="15"/>
      <c r="O91" s="16"/>
      <c r="P91" s="15"/>
      <c r="Q91" s="16"/>
    </row>
    <row r="92" spans="1:17" s="3" customFormat="1" ht="13.5">
      <c r="A92" s="24" t="s">
        <v>73</v>
      </c>
      <c r="B92" s="24"/>
      <c r="C92" s="16"/>
      <c r="D92" s="15"/>
      <c r="E92" s="16"/>
      <c r="F92" s="15"/>
      <c r="G92" s="16"/>
      <c r="H92" s="15"/>
      <c r="I92" s="16"/>
      <c r="J92" s="15"/>
      <c r="K92" s="16"/>
      <c r="L92" s="15"/>
      <c r="M92" s="16"/>
      <c r="N92" s="15"/>
      <c r="O92" s="16"/>
      <c r="P92" s="15"/>
      <c r="Q92" s="16"/>
    </row>
    <row r="93" spans="1:17" s="3" customFormat="1" ht="13.5">
      <c r="A93" s="24" t="s">
        <v>74</v>
      </c>
      <c r="B93" s="24"/>
      <c r="C93" s="17">
        <v>0</v>
      </c>
      <c r="D93" s="15"/>
      <c r="E93" s="17">
        <v>0</v>
      </c>
      <c r="F93" s="15"/>
      <c r="G93" s="17">
        <v>0</v>
      </c>
      <c r="H93" s="15"/>
      <c r="I93" s="17">
        <v>0</v>
      </c>
      <c r="J93" s="15"/>
      <c r="K93" s="17">
        <f>IF(SUM(C93:I93)=SUM(M93:Q93),SUM(C93:I93),SUM(M93:Q93)-SUM(C93:I93))</f>
        <v>0</v>
      </c>
      <c r="L93" s="15"/>
      <c r="M93" s="17">
        <v>0</v>
      </c>
      <c r="N93" s="15"/>
      <c r="O93" s="17">
        <v>0</v>
      </c>
      <c r="P93" s="15"/>
      <c r="Q93" s="17">
        <v>0</v>
      </c>
    </row>
    <row r="94" spans="1:17" s="3" customFormat="1" ht="13.5">
      <c r="A94" s="24"/>
      <c r="B94" s="24"/>
      <c r="C94" s="16"/>
      <c r="D94" s="15"/>
      <c r="E94" s="16"/>
      <c r="F94" s="15"/>
      <c r="G94" s="16"/>
      <c r="H94" s="15"/>
      <c r="I94" s="16"/>
      <c r="J94" s="15"/>
      <c r="K94" s="16"/>
      <c r="L94" s="15"/>
      <c r="M94" s="16"/>
      <c r="N94" s="15"/>
      <c r="O94" s="16"/>
      <c r="P94" s="15"/>
      <c r="Q94" s="16"/>
    </row>
    <row r="95" spans="1:17" s="3" customFormat="1" ht="13.5">
      <c r="A95" s="24" t="s">
        <v>59</v>
      </c>
      <c r="B95" s="24" t="s">
        <v>11</v>
      </c>
      <c r="C95" s="17">
        <f>C90+C93</f>
        <v>712207</v>
      </c>
      <c r="D95" s="15"/>
      <c r="E95" s="17">
        <f>E90+E93</f>
        <v>5333914</v>
      </c>
      <c r="F95" s="15"/>
      <c r="G95" s="17">
        <f>G90+G93</f>
        <v>267732</v>
      </c>
      <c r="H95" s="15"/>
      <c r="I95" s="17">
        <f>I90+I93</f>
        <v>434938</v>
      </c>
      <c r="J95" s="15"/>
      <c r="K95" s="17">
        <f>K90+K93</f>
        <v>6748791</v>
      </c>
      <c r="L95" s="15"/>
      <c r="M95" s="17">
        <f>M90+M93</f>
        <v>864071</v>
      </c>
      <c r="N95" s="15"/>
      <c r="O95" s="17">
        <f>O90+O93</f>
        <v>5854692</v>
      </c>
      <c r="P95" s="15"/>
      <c r="Q95" s="17">
        <f>Q90+Q93</f>
        <v>30028</v>
      </c>
    </row>
    <row r="96" spans="1:17" s="3" customFormat="1" ht="13.5">
      <c r="A96" s="24"/>
      <c r="B96" s="24" t="s">
        <v>11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s="3" customFormat="1" ht="13.5">
      <c r="A97" s="24" t="s">
        <v>49</v>
      </c>
      <c r="B97" s="24" t="s">
        <v>11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s="3" customFormat="1" ht="13.5">
      <c r="A98" s="24" t="s">
        <v>50</v>
      </c>
      <c r="B98" s="24" t="s">
        <v>11</v>
      </c>
      <c r="C98" s="16">
        <v>0</v>
      </c>
      <c r="D98" s="15"/>
      <c r="E98" s="16">
        <v>0</v>
      </c>
      <c r="F98" s="15"/>
      <c r="G98" s="16">
        <v>0</v>
      </c>
      <c r="H98" s="15"/>
      <c r="I98" s="16">
        <f>1087109+1</f>
        <v>1087110</v>
      </c>
      <c r="J98" s="15"/>
      <c r="K98" s="15">
        <f>IF(SUM(C98:I98)=SUM(M98:Q98),SUM(C98:I98),SUM(M98:Q98)-SUM(C98:I98))</f>
        <v>1087110</v>
      </c>
      <c r="L98" s="16"/>
      <c r="M98" s="16">
        <f>303177+71652</f>
        <v>374829</v>
      </c>
      <c r="N98" s="15"/>
      <c r="O98" s="16">
        <f>783932+1-71652</f>
        <v>712281</v>
      </c>
      <c r="P98" s="15"/>
      <c r="Q98" s="16">
        <v>0</v>
      </c>
    </row>
    <row r="99" spans="1:17" s="3" customFormat="1" ht="13.5">
      <c r="A99" s="24" t="s">
        <v>65</v>
      </c>
      <c r="B99" s="24"/>
      <c r="C99" s="16">
        <v>0</v>
      </c>
      <c r="D99" s="15"/>
      <c r="E99" s="16">
        <v>0</v>
      </c>
      <c r="F99" s="15"/>
      <c r="G99" s="16">
        <v>0</v>
      </c>
      <c r="H99" s="15"/>
      <c r="I99" s="16">
        <v>287283</v>
      </c>
      <c r="J99" s="15"/>
      <c r="K99" s="15">
        <f>IF(SUM(C99:I99)=SUM(M99:Q99),SUM(C99:I99),SUM(M99:Q99)-SUM(C99:I99))</f>
        <v>287283</v>
      </c>
      <c r="L99" s="16"/>
      <c r="M99" s="16">
        <v>0</v>
      </c>
      <c r="N99" s="15"/>
      <c r="O99" s="16">
        <v>287283</v>
      </c>
      <c r="P99" s="15"/>
      <c r="Q99" s="16">
        <v>0</v>
      </c>
    </row>
    <row r="100" spans="1:17" s="4" customFormat="1" ht="13.5">
      <c r="A100" s="31" t="s">
        <v>51</v>
      </c>
      <c r="B100" s="31"/>
      <c r="C100" s="16"/>
      <c r="D100" s="16"/>
      <c r="E100" s="16"/>
      <c r="F100" s="16"/>
      <c r="G100" s="16"/>
      <c r="H100" s="16"/>
      <c r="I100" s="16"/>
      <c r="J100" s="16"/>
      <c r="K100" s="15"/>
      <c r="L100" s="16"/>
      <c r="M100" s="16"/>
      <c r="N100" s="16"/>
      <c r="O100" s="16"/>
      <c r="P100" s="16"/>
      <c r="Q100" s="16"/>
    </row>
    <row r="101" spans="1:17" s="3" customFormat="1" ht="13.5">
      <c r="A101" s="24" t="s">
        <v>58</v>
      </c>
      <c r="B101" s="24"/>
      <c r="C101" s="17">
        <v>0</v>
      </c>
      <c r="D101" s="15"/>
      <c r="E101" s="17">
        <v>0</v>
      </c>
      <c r="F101" s="15"/>
      <c r="G101" s="17">
        <v>0</v>
      </c>
      <c r="H101" s="15"/>
      <c r="I101" s="17">
        <v>13847</v>
      </c>
      <c r="J101" s="15"/>
      <c r="K101" s="17">
        <f>IF(SUM(C101:I101)=SUM(M101:Q101),SUM(C101:I101),SUM(M101:Q101)-SUM(C101:I101))</f>
        <v>13847</v>
      </c>
      <c r="L101" s="16"/>
      <c r="M101" s="17">
        <v>0</v>
      </c>
      <c r="N101" s="15"/>
      <c r="O101" s="17">
        <v>13847</v>
      </c>
      <c r="P101" s="15"/>
      <c r="Q101" s="17">
        <v>0</v>
      </c>
    </row>
    <row r="102" spans="1:17" s="3" customFormat="1" ht="13.5">
      <c r="A102" s="24"/>
      <c r="B102" s="24" t="s">
        <v>11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s="3" customFormat="1" ht="13.5">
      <c r="A103" s="24" t="s">
        <v>35</v>
      </c>
      <c r="B103" s="24" t="s">
        <v>11</v>
      </c>
      <c r="C103" s="17">
        <f>SUM(C98:C102)</f>
        <v>0</v>
      </c>
      <c r="D103" s="15"/>
      <c r="E103" s="17">
        <f>SUM(E98:E102)</f>
        <v>0</v>
      </c>
      <c r="F103" s="15"/>
      <c r="G103" s="17">
        <f>SUM(G98:G102)</f>
        <v>0</v>
      </c>
      <c r="H103" s="15"/>
      <c r="I103" s="17">
        <f>SUM(I98:I102)</f>
        <v>1388240</v>
      </c>
      <c r="J103" s="15"/>
      <c r="K103" s="17">
        <f>IF(SUM(C103:I103)=SUM(M103:Q103),SUM(C103:I103),SUM(M103:Q103)-SUM(C103:I103))</f>
        <v>1388240</v>
      </c>
      <c r="L103" s="15"/>
      <c r="M103" s="17">
        <f>SUM(M98:M102)</f>
        <v>374829</v>
      </c>
      <c r="N103" s="15"/>
      <c r="O103" s="17">
        <f>SUM(O98:O102)</f>
        <v>1013411</v>
      </c>
      <c r="P103" s="15"/>
      <c r="Q103" s="17">
        <f>SUM(Q98:Q102)</f>
        <v>0</v>
      </c>
    </row>
    <row r="104" spans="1:17" s="3" customFormat="1" ht="13.5">
      <c r="A104" s="24"/>
      <c r="B104" s="24" t="s">
        <v>11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s="3" customFormat="1" ht="14.25" thickBot="1">
      <c r="A105" s="24" t="s">
        <v>36</v>
      </c>
      <c r="B105" s="24" t="s">
        <v>11</v>
      </c>
      <c r="C105" s="32">
        <f>C95+C103</f>
        <v>712207</v>
      </c>
      <c r="D105" s="15"/>
      <c r="E105" s="32">
        <f>E95+E103</f>
        <v>5333914</v>
      </c>
      <c r="F105" s="15"/>
      <c r="G105" s="32">
        <f>G95+G103</f>
        <v>267732</v>
      </c>
      <c r="H105" s="15"/>
      <c r="I105" s="32">
        <f>I95+I103</f>
        <v>1823178</v>
      </c>
      <c r="J105" s="15"/>
      <c r="K105" s="35">
        <f>K95+K103</f>
        <v>8137031</v>
      </c>
      <c r="L105" s="15"/>
      <c r="M105" s="32">
        <f>M95+M103</f>
        <v>1238900</v>
      </c>
      <c r="N105" s="15"/>
      <c r="O105" s="32">
        <f>O95+O103</f>
        <v>6868103</v>
      </c>
      <c r="P105" s="15"/>
      <c r="Q105" s="32">
        <f>Q95+Q103</f>
        <v>30028</v>
      </c>
    </row>
    <row r="106" spans="1:17" ht="14.25" thickTop="1">
      <c r="A106" s="19"/>
      <c r="B106" s="19" t="s">
        <v>11</v>
      </c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</row>
    <row r="107" spans="2:17" ht="12">
      <c r="B107" s="1" t="s">
        <v>11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3:17" ht="12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3:17" ht="1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3:17" ht="1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3:17" ht="1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3:17" ht="1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3:17" ht="1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3:17" ht="1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3:17" ht="1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3:17" ht="12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3:17" ht="12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3:17" ht="12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3:17" ht="12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3:17" ht="12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3:17" ht="12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3:17" ht="12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3:17" ht="12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3:17" ht="12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3:17" ht="12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3:17" ht="12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3:17" ht="12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3:17" ht="12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3:17" ht="12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3:17" ht="12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3:17" ht="12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3:17" ht="12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3:17" ht="12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3:17" ht="12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3:17" ht="12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3:17" ht="12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3:17" ht="12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3:17" ht="12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3:17" ht="12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3:17" ht="12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3:17" ht="12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3:17" ht="12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3:17" ht="12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3:17" ht="12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3:17" ht="12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3:17" ht="12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3:17" ht="12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3:17" ht="12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3:17" ht="12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3:17" ht="12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3:17" ht="12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3:17" ht="12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3:17" ht="12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3:17" ht="12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3:17" ht="12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3:17" ht="12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3:17" ht="12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3:17" ht="12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3:17" ht="12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3:17" ht="12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3:17" ht="12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3:17" ht="12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3:17" ht="12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3:17" ht="12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3:17" ht="12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3:17" ht="12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3:17" ht="12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3:17" ht="12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3:17" ht="12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3:17" ht="12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3:17" ht="12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3:17" ht="12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3:17" ht="12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3:17" ht="12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3:17" ht="12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3:17" ht="12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3:17" ht="12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</sheetData>
  <sheetProtection/>
  <mergeCells count="5">
    <mergeCell ref="C4:G4"/>
    <mergeCell ref="A1:A8"/>
    <mergeCell ref="C3:Q3"/>
    <mergeCell ref="C5:Q5"/>
    <mergeCell ref="C6:Q6"/>
  </mergeCells>
  <conditionalFormatting sqref="A14:IV105">
    <cfRule type="expression" priority="1" dxfId="0" stopIfTrue="1">
      <formula>MOD(ROW(),2)=1</formula>
    </cfRule>
  </conditionalFormatting>
  <printOptions horizontalCentered="1"/>
  <pageMargins left="0.25" right="0.25" top="0.4" bottom="0.4" header="0.25" footer="0.25"/>
  <pageSetup fitToHeight="0" fitToWidth="1" horizontalDpi="300" verticalDpi="300" orientation="landscape" scale="88" r:id="rId2"/>
  <headerFooter alignWithMargins="0">
    <oddFooter>&amp;R&amp;"Goudy Old Style,Regular"Page &amp;P of &amp;N</oddFooter>
  </headerFooter>
  <rowBreaks count="2" manualBreakCount="2">
    <brk id="45" max="255" man="1"/>
    <brk id="7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C-2B</dc:title>
  <dc:subject>Current Restricted Expenditures</dc:subject>
  <dc:creator>Accounting Services</dc:creator>
  <cp:keywords>FY 97 Financial Statements</cp:keywords>
  <dc:description/>
  <cp:lastModifiedBy>eparfait</cp:lastModifiedBy>
  <cp:lastPrinted>2010-08-13T20:33:27Z</cp:lastPrinted>
  <dcterms:created xsi:type="dcterms:W3CDTF">1999-07-27T20:04:03Z</dcterms:created>
  <dcterms:modified xsi:type="dcterms:W3CDTF">2010-08-24T15:53:12Z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1660377656</vt:i4>
  </property>
  <property fmtid="{D5CDD505-2E9C-101B-9397-08002B2CF9AE}" pid="3" name="_EmailSubject">
    <vt:lpwstr>LSUA Analysis C-2B1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712055042</vt:i4>
  </property>
  <property fmtid="{D5CDD505-2E9C-101B-9397-08002B2CF9AE}" pid="7" name="_ReviewingToolsShownOnce">
    <vt:lpwstr/>
  </property>
</Properties>
</file>