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Sheet'!$A$1:$M$46</definedName>
    <definedName name="_xlnm.Print_Area" localSheetId="1">'Operating'!$A$1:$U$50</definedName>
  </definedNames>
  <calcPr fullCalcOnLoad="1"/>
</workbook>
</file>

<file path=xl/sharedStrings.xml><?xml version="1.0" encoding="utf-8"?>
<sst xmlns="http://schemas.openxmlformats.org/spreadsheetml/2006/main" count="97" uniqueCount="84">
  <si>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</si>
  <si>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</si>
  <si>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</si>
  <si>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</si>
  <si>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</si>
  <si>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</si>
  <si>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</si>
  <si>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</si>
  <si>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</si>
  <si>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</si>
  <si>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</si>
  <si>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</si>
  <si>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</si>
  <si>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</si>
  <si>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</si>
  <si>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</si>
  <si>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</si>
  <si>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</si>
  <si>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</si>
  <si>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</si>
  <si>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Wages</t>
  </si>
  <si>
    <t>Related</t>
  </si>
  <si>
    <t>Benefits</t>
  </si>
  <si>
    <t>Supplies &amp;</t>
  </si>
  <si>
    <t>Expenses</t>
  </si>
  <si>
    <t>Depreciation</t>
  </si>
  <si>
    <t>Revenues</t>
  </si>
  <si>
    <t>over</t>
  </si>
  <si>
    <t>Expenditures</t>
  </si>
  <si>
    <t>Management Services:</t>
  </si>
  <si>
    <t xml:space="preserve">        Total management services</t>
  </si>
  <si>
    <t xml:space="preserve">    Total</t>
  </si>
  <si>
    <t>RESIDENTIAL LIFE</t>
  </si>
  <si>
    <t>Interest</t>
  </si>
  <si>
    <t>Alterations &amp;</t>
  </si>
  <si>
    <t>Maintenance</t>
  </si>
  <si>
    <t>Utilities</t>
  </si>
  <si>
    <t xml:space="preserve">    Administration</t>
  </si>
  <si>
    <t xml:space="preserve">    Interest</t>
  </si>
  <si>
    <t xml:space="preserve">    Maintenance</t>
  </si>
  <si>
    <t xml:space="preserve">    Miscellaneous</t>
  </si>
  <si>
    <t xml:space="preserve">    Programming</t>
  </si>
  <si>
    <t>Residence Halls:</t>
  </si>
  <si>
    <t xml:space="preserve">    Acadian</t>
  </si>
  <si>
    <t xml:space="preserve">    Annie Boyd</t>
  </si>
  <si>
    <t xml:space="preserve">    Blake</t>
  </si>
  <si>
    <t xml:space="preserve">    Broussard</t>
  </si>
  <si>
    <t xml:space="preserve">    East Laville</t>
  </si>
  <si>
    <t xml:space="preserve">    Herget</t>
  </si>
  <si>
    <t xml:space="preserve">    Highland &amp; Garig</t>
  </si>
  <si>
    <t xml:space="preserve">    Honors</t>
  </si>
  <si>
    <t xml:space="preserve">    Kirby Smith</t>
  </si>
  <si>
    <t xml:space="preserve">    Living-learning programs</t>
  </si>
  <si>
    <t xml:space="preserve">    McVoy</t>
  </si>
  <si>
    <t xml:space="preserve">    Miller</t>
  </si>
  <si>
    <t xml:space="preserve">    Pentagon</t>
  </si>
  <si>
    <t xml:space="preserve">    Residential college complex</t>
  </si>
  <si>
    <t xml:space="preserve">    West Laville</t>
  </si>
  <si>
    <t xml:space="preserve">        Total residence halls</t>
  </si>
  <si>
    <t>Apartments</t>
  </si>
  <si>
    <t>Greek housing</t>
  </si>
  <si>
    <t>LSU Cable TV</t>
  </si>
  <si>
    <t>LSU cable TV</t>
  </si>
  <si>
    <t>Administration</t>
  </si>
  <si>
    <t>Residence Halls</t>
  </si>
  <si>
    <t>Greek Housing</t>
  </si>
  <si>
    <t xml:space="preserve">    Deposits held for others</t>
  </si>
  <si>
    <t xml:space="preserve">    Administrative charge</t>
  </si>
  <si>
    <t xml:space="preserve">    Distribution</t>
  </si>
  <si>
    <t xml:space="preserve">    Deferred charges and prepaid expenses</t>
  </si>
  <si>
    <t xml:space="preserve">            Total equipment renewals and replacements</t>
  </si>
  <si>
    <t xml:space="preserve">    Evangeline</t>
  </si>
  <si>
    <t>ANALYSIS OF REVENUES AND EXPENDITURES</t>
  </si>
  <si>
    <t>Principal &amp;</t>
  </si>
  <si>
    <t xml:space="preserve">    East campus apartments</t>
  </si>
  <si>
    <t xml:space="preserve">    West campus apartments</t>
  </si>
  <si>
    <t xml:space="preserve">        Net transfers to/from plant fund</t>
  </si>
  <si>
    <t xml:space="preserve">    Cypress</t>
  </si>
  <si>
    <t xml:space="preserve">    Tiger Bridge program</t>
  </si>
  <si>
    <t xml:space="preserve">        Equipment purchases</t>
  </si>
  <si>
    <t>FOR THE YEAR ENDED JUNE 30, 2017</t>
  </si>
  <si>
    <t>AS OF JUNE 30, 2017</t>
  </si>
  <si>
    <t>Salaries &amp;</t>
  </si>
  <si>
    <t xml:space="preserve">    Old President's house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</si>
</sst>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0" fontId="48" fillId="0" borderId="12" xfId="0" applyFont="1" applyBorder="1" applyAlignment="1">
      <alignment horizontal="center"/>
    </xf>
    <xf numFmtId="165" fontId="4" fillId="0" borderId="10" xfId="42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1695450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1676400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6"/>
  <sheetViews>
    <sheetView zoomScalePageLayoutView="0" workbookViewId="0" topLeftCell="A13">
      <selection activeCell="H20" sqref="H20"/>
    </sheetView>
  </sheetViews>
  <sheetFormatPr defaultColWidth="9.140625" defaultRowHeight="15"/>
  <cols>
    <col min="1" max="1" width="46.57421875" style="5" bestFit="1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3" spans="1:22" ht="16.5">
      <c r="A3" s="40"/>
      <c r="C3" s="39" t="s">
        <v>32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4"/>
      <c r="O3" s="34"/>
      <c r="P3" s="34"/>
      <c r="Q3" s="34"/>
      <c r="R3" s="34"/>
      <c r="S3" s="34"/>
      <c r="T3" s="34"/>
      <c r="U3" s="34"/>
      <c r="V3" s="34"/>
    </row>
    <row r="4" spans="1:22" ht="9" customHeight="1">
      <c r="A4" s="40"/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</row>
    <row r="5" spans="1:22" ht="15.75">
      <c r="A5" s="40"/>
      <c r="C5" s="38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5"/>
      <c r="O5" s="35"/>
      <c r="P5" s="35"/>
      <c r="Q5" s="35"/>
      <c r="R5" s="35"/>
      <c r="S5" s="35"/>
      <c r="T5" s="35"/>
      <c r="U5" s="35"/>
      <c r="V5" s="35"/>
    </row>
    <row r="6" spans="1:22" ht="15.75">
      <c r="A6" s="40"/>
      <c r="C6" s="38" t="s">
        <v>81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5"/>
      <c r="O6" s="35"/>
      <c r="P6" s="35"/>
      <c r="Q6" s="35"/>
      <c r="R6" s="35"/>
      <c r="S6" s="35"/>
      <c r="T6" s="35"/>
      <c r="U6" s="35"/>
      <c r="V6" s="35"/>
    </row>
    <row r="7" ht="13.5"/>
    <row r="8" ht="7.5" customHeight="1"/>
    <row r="9" ht="6" customHeight="1"/>
    <row r="11" spans="3:13" s="29" customFormat="1" ht="15.75">
      <c r="C11" s="36" t="s">
        <v>63</v>
      </c>
      <c r="E11" s="36" t="s">
        <v>64</v>
      </c>
      <c r="G11" s="36" t="s">
        <v>59</v>
      </c>
      <c r="I11" s="36" t="s">
        <v>65</v>
      </c>
      <c r="K11" s="36" t="s">
        <v>61</v>
      </c>
      <c r="M11" s="36" t="s">
        <v>18</v>
      </c>
    </row>
    <row r="12" spans="1:13" ht="15.75">
      <c r="A12" s="12" t="s">
        <v>1</v>
      </c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</row>
    <row r="13" spans="1:13" ht="15.75">
      <c r="A13" s="12" t="s">
        <v>2</v>
      </c>
      <c r="B13" s="14"/>
      <c r="C13" s="15">
        <f>113135+1169698</f>
        <v>1282833</v>
      </c>
      <c r="D13" s="14"/>
      <c r="E13" s="15">
        <f>621790+1656266-1</f>
        <v>2278055</v>
      </c>
      <c r="F13" s="14"/>
      <c r="G13" s="15">
        <f>250114+5228289</f>
        <v>5478403</v>
      </c>
      <c r="H13" s="14"/>
      <c r="I13" s="15">
        <v>-517986</v>
      </c>
      <c r="J13" s="14"/>
      <c r="K13" s="15">
        <v>24968</v>
      </c>
      <c r="L13" s="14"/>
      <c r="M13" s="15">
        <f>SUM(C13:K13)</f>
        <v>8546273</v>
      </c>
    </row>
    <row r="14" spans="1:13" ht="15.75">
      <c r="A14" s="12" t="s">
        <v>17</v>
      </c>
      <c r="B14" s="14"/>
      <c r="C14" s="27">
        <v>11075</v>
      </c>
      <c r="D14" s="14"/>
      <c r="E14" s="27">
        <v>1382725</v>
      </c>
      <c r="F14" s="14"/>
      <c r="G14" s="27">
        <v>-50642</v>
      </c>
      <c r="H14" s="14"/>
      <c r="I14" s="27">
        <v>0</v>
      </c>
      <c r="J14" s="14"/>
      <c r="K14" s="27">
        <v>0</v>
      </c>
      <c r="L14" s="14"/>
      <c r="M14" s="16">
        <f>SUM(C14:K14)</f>
        <v>1343158</v>
      </c>
    </row>
    <row r="15" spans="1:13" ht="15.75">
      <c r="A15" s="12" t="s">
        <v>69</v>
      </c>
      <c r="B15" s="14"/>
      <c r="C15" s="27">
        <v>199</v>
      </c>
      <c r="D15" s="14"/>
      <c r="E15" s="27">
        <v>0</v>
      </c>
      <c r="F15" s="14"/>
      <c r="G15" s="27">
        <v>0</v>
      </c>
      <c r="H15" s="14"/>
      <c r="I15" s="27">
        <v>0</v>
      </c>
      <c r="J15" s="14"/>
      <c r="K15" s="27">
        <v>0</v>
      </c>
      <c r="L15" s="14"/>
      <c r="M15" s="16">
        <f>SUM(C15:K15)</f>
        <v>199</v>
      </c>
    </row>
    <row r="16" spans="1:13" ht="15.75">
      <c r="A16" s="12" t="s">
        <v>3</v>
      </c>
      <c r="B16" s="16"/>
      <c r="C16" s="17">
        <f>SUM(C13:C15)</f>
        <v>1294107</v>
      </c>
      <c r="D16" s="16"/>
      <c r="E16" s="17">
        <f>SUM(E13:E15)</f>
        <v>3660780</v>
      </c>
      <c r="F16" s="16"/>
      <c r="G16" s="17">
        <f>SUM(G13:G15)</f>
        <v>5427761</v>
      </c>
      <c r="H16" s="16"/>
      <c r="I16" s="17">
        <f>SUM(I13:I15)</f>
        <v>-517986</v>
      </c>
      <c r="J16" s="16"/>
      <c r="K16" s="17">
        <f>SUM(K13:K15)</f>
        <v>24968</v>
      </c>
      <c r="L16" s="16"/>
      <c r="M16" s="17">
        <f>SUM(M13:M15)</f>
        <v>9889630</v>
      </c>
    </row>
    <row r="17" spans="1:13" ht="15.7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5.75">
      <c r="A18" s="12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.75">
      <c r="A19" s="12" t="s">
        <v>5</v>
      </c>
      <c r="B19" s="16"/>
      <c r="C19" s="16">
        <v>13187</v>
      </c>
      <c r="D19" s="16"/>
      <c r="E19" s="16">
        <v>30942</v>
      </c>
      <c r="F19" s="16"/>
      <c r="G19" s="16">
        <v>2109</v>
      </c>
      <c r="H19" s="16"/>
      <c r="I19" s="16">
        <v>80</v>
      </c>
      <c r="J19" s="16"/>
      <c r="K19" s="16">
        <v>0</v>
      </c>
      <c r="L19" s="16"/>
      <c r="M19" s="16">
        <f>SUM(C19:K19)</f>
        <v>46318</v>
      </c>
    </row>
    <row r="20" spans="1:13" ht="15.75">
      <c r="A20" s="12" t="s">
        <v>66</v>
      </c>
      <c r="B20" s="16"/>
      <c r="C20" s="16">
        <v>1167785</v>
      </c>
      <c r="D20" s="16"/>
      <c r="E20" s="16">
        <v>0</v>
      </c>
      <c r="F20" s="16"/>
      <c r="G20" s="16">
        <v>3268</v>
      </c>
      <c r="H20" s="16"/>
      <c r="I20" s="16">
        <v>0</v>
      </c>
      <c r="J20" s="16"/>
      <c r="K20" s="16">
        <v>0</v>
      </c>
      <c r="L20" s="16"/>
      <c r="M20" s="16">
        <f>SUM(C20:K20)</f>
        <v>1171053</v>
      </c>
    </row>
    <row r="21" spans="1:13" ht="15.75">
      <c r="A21" s="12" t="s">
        <v>19</v>
      </c>
      <c r="B21" s="16"/>
      <c r="C21" s="16">
        <v>0</v>
      </c>
      <c r="D21" s="16"/>
      <c r="E21" s="16">
        <v>120929</v>
      </c>
      <c r="F21" s="16"/>
      <c r="G21" s="16">
        <v>-3489</v>
      </c>
      <c r="H21" s="16"/>
      <c r="I21" s="16">
        <v>0</v>
      </c>
      <c r="J21" s="16"/>
      <c r="K21" s="16">
        <v>8739</v>
      </c>
      <c r="L21" s="16"/>
      <c r="M21" s="16">
        <f>SUM(C21:K21)</f>
        <v>126179</v>
      </c>
    </row>
    <row r="22" spans="1:13" ht="15.75">
      <c r="A22" s="12" t="s">
        <v>6</v>
      </c>
      <c r="B22" s="16"/>
      <c r="C22" s="17">
        <f>SUM(C19:C21)</f>
        <v>1180972</v>
      </c>
      <c r="D22" s="16"/>
      <c r="E22" s="17">
        <f>SUM(E19:E21)</f>
        <v>151871</v>
      </c>
      <c r="F22" s="16"/>
      <c r="G22" s="17">
        <f>SUM(G19:G21)</f>
        <v>1888</v>
      </c>
      <c r="H22" s="16"/>
      <c r="I22" s="17">
        <f>SUM(I19:I21)</f>
        <v>80</v>
      </c>
      <c r="J22" s="16"/>
      <c r="K22" s="17">
        <f>SUM(K19:K21)</f>
        <v>8739</v>
      </c>
      <c r="L22" s="16"/>
      <c r="M22" s="17">
        <f>SUM(M19:M21)</f>
        <v>1343550</v>
      </c>
    </row>
    <row r="23" spans="1:13" ht="15.75">
      <c r="A23" s="12"/>
      <c r="B23" s="16"/>
      <c r="C23" s="18"/>
      <c r="D23" s="16"/>
      <c r="E23" s="18"/>
      <c r="F23" s="16"/>
      <c r="G23" s="18"/>
      <c r="H23" s="16"/>
      <c r="I23" s="18"/>
      <c r="J23" s="16"/>
      <c r="K23" s="18"/>
      <c r="L23" s="16"/>
      <c r="M23" s="18"/>
    </row>
    <row r="24" spans="1:13" ht="16.5" thickBot="1">
      <c r="A24" s="12" t="s">
        <v>7</v>
      </c>
      <c r="B24" s="16"/>
      <c r="C24" s="19">
        <f>C16-C22</f>
        <v>113135</v>
      </c>
      <c r="D24" s="16"/>
      <c r="E24" s="19">
        <f>E16-E22</f>
        <v>3508909</v>
      </c>
      <c r="F24" s="16"/>
      <c r="G24" s="19">
        <f>G16-G22</f>
        <v>5425873</v>
      </c>
      <c r="H24" s="16"/>
      <c r="I24" s="19">
        <f>I16-I22</f>
        <v>-518066</v>
      </c>
      <c r="J24" s="16"/>
      <c r="K24" s="19">
        <f>K16-K22</f>
        <v>16229</v>
      </c>
      <c r="L24" s="16"/>
      <c r="M24" s="22">
        <f>M16-M22</f>
        <v>8546080</v>
      </c>
    </row>
    <row r="25" spans="1:13" s="11" customFormat="1" ht="16.5" thickTop="1">
      <c r="A25" s="6"/>
      <c r="B25" s="8"/>
      <c r="C25" s="9"/>
      <c r="D25" s="8"/>
      <c r="E25" s="9"/>
      <c r="F25" s="8"/>
      <c r="G25" s="9"/>
      <c r="H25" s="8"/>
      <c r="I25" s="9"/>
      <c r="J25" s="8"/>
      <c r="K25" s="9"/>
      <c r="L25" s="8"/>
      <c r="M25" s="9"/>
    </row>
    <row r="26" spans="1:13" s="11" customFormat="1" ht="15.75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  <c r="L26" s="8"/>
      <c r="M26" s="9"/>
    </row>
    <row r="27" spans="1:13" s="11" customFormat="1" ht="15.7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</row>
    <row r="28" spans="1:13" s="11" customFormat="1" ht="15.75">
      <c r="A28" s="6"/>
      <c r="B28" s="35"/>
      <c r="C28" s="38" t="s">
        <v>8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5.75">
      <c r="A29" s="6"/>
      <c r="B29" s="35"/>
      <c r="C29" s="38" t="s">
        <v>80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.7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5.75">
      <c r="A31" s="6"/>
      <c r="B31" s="8"/>
      <c r="C31" s="36" t="s">
        <v>63</v>
      </c>
      <c r="D31" s="29"/>
      <c r="E31" s="36" t="s">
        <v>64</v>
      </c>
      <c r="F31" s="29"/>
      <c r="G31" s="36" t="s">
        <v>59</v>
      </c>
      <c r="H31" s="29"/>
      <c r="I31" s="36" t="s">
        <v>65</v>
      </c>
      <c r="J31" s="29"/>
      <c r="K31" s="36" t="s">
        <v>61</v>
      </c>
      <c r="L31" s="29"/>
      <c r="M31" s="36" t="s">
        <v>18</v>
      </c>
    </row>
    <row r="32" spans="1:13" ht="15.75">
      <c r="A32" s="12" t="s">
        <v>9</v>
      </c>
      <c r="B32" s="16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</row>
    <row r="33" spans="1:13" ht="15.75">
      <c r="A33" s="12" t="s">
        <v>10</v>
      </c>
      <c r="B33" s="16"/>
      <c r="C33" s="18"/>
      <c r="D33" s="16"/>
      <c r="E33" s="18"/>
      <c r="F33" s="16"/>
      <c r="G33" s="18"/>
      <c r="H33" s="16"/>
      <c r="I33" s="18"/>
      <c r="J33" s="16"/>
      <c r="K33" s="18"/>
      <c r="L33" s="16"/>
      <c r="M33" s="18"/>
    </row>
    <row r="34" spans="1:13" ht="15.75">
      <c r="A34" s="12" t="s">
        <v>11</v>
      </c>
      <c r="B34" s="16"/>
      <c r="C34" s="20">
        <v>0</v>
      </c>
      <c r="D34" s="16"/>
      <c r="E34" s="20">
        <v>-546242</v>
      </c>
      <c r="F34" s="16"/>
      <c r="G34" s="20">
        <v>5808520</v>
      </c>
      <c r="H34" s="16"/>
      <c r="I34" s="20">
        <v>-601437</v>
      </c>
      <c r="J34" s="16"/>
      <c r="K34" s="20">
        <v>7820</v>
      </c>
      <c r="L34" s="16"/>
      <c r="M34" s="20">
        <f>SUM(C34:K34)</f>
        <v>4668661</v>
      </c>
    </row>
    <row r="35" spans="1:13" ht="15.75">
      <c r="A35" s="12" t="s">
        <v>12</v>
      </c>
      <c r="B35" s="16"/>
      <c r="C35" s="16">
        <v>0</v>
      </c>
      <c r="D35" s="16"/>
      <c r="E35" s="16">
        <v>4602242</v>
      </c>
      <c r="F35" s="16"/>
      <c r="G35" s="16">
        <v>-632761</v>
      </c>
      <c r="H35" s="16"/>
      <c r="I35" s="16">
        <v>83371</v>
      </c>
      <c r="J35" s="16"/>
      <c r="K35" s="16">
        <v>8409</v>
      </c>
      <c r="L35" s="16"/>
      <c r="M35" s="16">
        <f>SUM(C35:K35)</f>
        <v>4061261</v>
      </c>
    </row>
    <row r="36" spans="1:13" ht="15.75">
      <c r="A36" s="12" t="s">
        <v>76</v>
      </c>
      <c r="B36" s="16"/>
      <c r="C36" s="16">
        <v>0</v>
      </c>
      <c r="D36" s="16"/>
      <c r="E36" s="16">
        <v>-1168881</v>
      </c>
      <c r="F36" s="16"/>
      <c r="G36" s="16">
        <v>0</v>
      </c>
      <c r="H36" s="16"/>
      <c r="I36" s="16">
        <v>0</v>
      </c>
      <c r="J36" s="16"/>
      <c r="K36" s="16">
        <v>0</v>
      </c>
      <c r="L36" s="16"/>
      <c r="M36" s="16">
        <f>SUM(C36:K36)</f>
        <v>-1168881</v>
      </c>
    </row>
    <row r="37" spans="1:13" ht="15.75">
      <c r="A37" s="12" t="s">
        <v>13</v>
      </c>
      <c r="B37" s="16"/>
      <c r="C37" s="17">
        <f>SUM(C34:C36)</f>
        <v>0</v>
      </c>
      <c r="D37" s="16"/>
      <c r="E37" s="17">
        <f>SUM(E34:E36)</f>
        <v>2887119</v>
      </c>
      <c r="F37" s="16"/>
      <c r="G37" s="17">
        <f>SUM(G34:G36)</f>
        <v>5175759</v>
      </c>
      <c r="H37" s="16"/>
      <c r="I37" s="17">
        <f>SUM(I34:I36)</f>
        <v>-518066</v>
      </c>
      <c r="J37" s="16"/>
      <c r="K37" s="17">
        <f>SUM(K34:K36)</f>
        <v>16229</v>
      </c>
      <c r="L37" s="16"/>
      <c r="M37" s="17">
        <f>SUM(M34:M36)</f>
        <v>7561041</v>
      </c>
    </row>
    <row r="38" spans="1:13" ht="15.75">
      <c r="A38" s="12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5.75">
      <c r="A39" s="12" t="s">
        <v>14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5.75">
      <c r="A40" s="12" t="s">
        <v>11</v>
      </c>
      <c r="B40" s="16"/>
      <c r="C40" s="16">
        <v>84108</v>
      </c>
      <c r="D40" s="16"/>
      <c r="E40" s="16">
        <v>617481</v>
      </c>
      <c r="F40" s="16"/>
      <c r="G40" s="16">
        <v>250114</v>
      </c>
      <c r="H40" s="16"/>
      <c r="I40" s="16">
        <v>0</v>
      </c>
      <c r="J40" s="16"/>
      <c r="K40" s="16">
        <v>0</v>
      </c>
      <c r="L40" s="16"/>
      <c r="M40" s="16">
        <f>SUM(C40:K40)</f>
        <v>951703</v>
      </c>
    </row>
    <row r="41" spans="1:13" ht="15.75">
      <c r="A41" s="12" t="s">
        <v>15</v>
      </c>
      <c r="B41" s="16"/>
      <c r="C41" s="16">
        <v>36226</v>
      </c>
      <c r="D41" s="16"/>
      <c r="E41" s="16">
        <v>4309</v>
      </c>
      <c r="F41" s="16"/>
      <c r="G41" s="16">
        <v>0</v>
      </c>
      <c r="H41" s="16"/>
      <c r="I41" s="16">
        <v>0</v>
      </c>
      <c r="J41" s="16"/>
      <c r="K41" s="16">
        <v>0</v>
      </c>
      <c r="L41" s="16"/>
      <c r="M41" s="16">
        <f>SUM(C41:K41)</f>
        <v>40535</v>
      </c>
    </row>
    <row r="42" spans="1:13" ht="15.75">
      <c r="A42" s="12" t="s">
        <v>79</v>
      </c>
      <c r="B42" s="16"/>
      <c r="C42" s="16">
        <v>-7199</v>
      </c>
      <c r="D42" s="16"/>
      <c r="E42" s="16">
        <v>0</v>
      </c>
      <c r="F42" s="16"/>
      <c r="G42" s="16">
        <v>0</v>
      </c>
      <c r="H42" s="16"/>
      <c r="I42" s="16">
        <v>0</v>
      </c>
      <c r="J42" s="16"/>
      <c r="K42" s="16">
        <v>0</v>
      </c>
      <c r="L42" s="16"/>
      <c r="M42" s="16">
        <f>SUM(C42:K42)</f>
        <v>-7199</v>
      </c>
    </row>
    <row r="43" spans="1:13" ht="15.75">
      <c r="A43" s="12" t="s">
        <v>70</v>
      </c>
      <c r="B43" s="16"/>
      <c r="C43" s="21">
        <f>SUM(C40:C42)</f>
        <v>113135</v>
      </c>
      <c r="D43" s="16"/>
      <c r="E43" s="21">
        <f>SUM(E40:E42)</f>
        <v>621790</v>
      </c>
      <c r="F43" s="16"/>
      <c r="G43" s="21">
        <f>SUM(G40:G42)</f>
        <v>250114</v>
      </c>
      <c r="H43" s="16"/>
      <c r="I43" s="37">
        <f>SUM(I40:I42)</f>
        <v>0</v>
      </c>
      <c r="J43" s="16"/>
      <c r="K43" s="37">
        <f>SUM(K40:K42)</f>
        <v>0</v>
      </c>
      <c r="L43" s="16"/>
      <c r="M43" s="21">
        <f>SUM(M40:M42)</f>
        <v>985039</v>
      </c>
    </row>
    <row r="44" spans="1:13" ht="15.75">
      <c r="A44" s="12"/>
      <c r="B44" s="13"/>
      <c r="C44" s="16"/>
      <c r="D44" s="13"/>
      <c r="E44" s="16"/>
      <c r="F44" s="13"/>
      <c r="G44" s="16"/>
      <c r="H44" s="13"/>
      <c r="I44" s="16"/>
      <c r="J44" s="13"/>
      <c r="K44" s="16"/>
      <c r="L44" s="13"/>
      <c r="M44" s="16"/>
    </row>
    <row r="45" spans="1:13" ht="16.5" thickBot="1">
      <c r="A45" s="12" t="s">
        <v>16</v>
      </c>
      <c r="B45" s="16"/>
      <c r="C45" s="22">
        <f>C37+C43</f>
        <v>113135</v>
      </c>
      <c r="D45" s="16"/>
      <c r="E45" s="22">
        <f>E37+E43</f>
        <v>3508909</v>
      </c>
      <c r="F45" s="16"/>
      <c r="G45" s="22">
        <f>G37+G43</f>
        <v>5425873</v>
      </c>
      <c r="H45" s="16"/>
      <c r="I45" s="22">
        <f>I37+I43</f>
        <v>-518066</v>
      </c>
      <c r="J45" s="16"/>
      <c r="K45" s="22">
        <f>K37+K43</f>
        <v>16229</v>
      </c>
      <c r="L45" s="16"/>
      <c r="M45" s="22">
        <f>M37+M43</f>
        <v>8546080</v>
      </c>
    </row>
    <row r="46" spans="1:13" ht="16.5" thickTop="1">
      <c r="A46" s="10"/>
      <c r="B46" s="7"/>
      <c r="C46" s="11"/>
      <c r="D46" s="7"/>
      <c r="E46" s="11"/>
      <c r="F46" s="7"/>
      <c r="G46" s="11"/>
      <c r="H46" s="7"/>
      <c r="I46" s="11"/>
      <c r="J46" s="7"/>
      <c r="K46" s="11"/>
      <c r="L46" s="7"/>
      <c r="M46" s="11"/>
    </row>
  </sheetData>
  <sheetProtection/>
  <mergeCells count="6">
    <mergeCell ref="C6:M6"/>
    <mergeCell ref="C28:M28"/>
    <mergeCell ref="C29:M29"/>
    <mergeCell ref="C3:M3"/>
    <mergeCell ref="C5:M5"/>
    <mergeCell ref="A3:A6"/>
  </mergeCells>
  <conditionalFormatting sqref="A12:M24 A32:M45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1"/>
  <sheetViews>
    <sheetView tabSelected="1" zoomScalePageLayoutView="0" workbookViewId="0" topLeftCell="A25">
      <selection activeCell="C16" sqref="C16"/>
    </sheetView>
  </sheetViews>
  <sheetFormatPr defaultColWidth="9.140625" defaultRowHeight="15"/>
  <cols>
    <col min="1" max="1" width="28.7109375" style="5" bestFit="1" customWidth="1"/>
    <col min="2" max="2" width="1.7109375" style="4" customWidth="1"/>
    <col min="3" max="3" width="13.57421875" style="4" bestFit="1" customWidth="1"/>
    <col min="4" max="4" width="1.7109375" style="4" customWidth="1"/>
    <col min="5" max="5" width="12.28125" style="4" bestFit="1" customWidth="1"/>
    <col min="6" max="6" width="1.7109375" style="4" customWidth="1"/>
    <col min="7" max="7" width="12.421875" style="4" bestFit="1" customWidth="1"/>
    <col min="8" max="8" width="1.7109375" style="4" customWidth="1"/>
    <col min="9" max="9" width="12.28125" style="4" customWidth="1"/>
    <col min="10" max="10" width="1.7109375" style="4" customWidth="1"/>
    <col min="11" max="11" width="13.57421875" style="4" bestFit="1" customWidth="1"/>
    <col min="12" max="12" width="1.7109375" style="4" customWidth="1"/>
    <col min="13" max="13" width="13.00390625" style="4" bestFit="1" customWidth="1"/>
    <col min="14" max="14" width="1.7109375" style="4" customWidth="1"/>
    <col min="15" max="15" width="12.421875" style="4" bestFit="1" customWidth="1"/>
    <col min="16" max="16" width="1.7109375" style="4" customWidth="1"/>
    <col min="17" max="17" width="12.140625" style="4" bestFit="1" customWidth="1"/>
    <col min="18" max="18" width="1.7109375" style="4" customWidth="1"/>
    <col min="19" max="19" width="14.28125" style="4" bestFit="1" customWidth="1"/>
    <col min="20" max="20" width="1.7109375" style="4" customWidth="1"/>
    <col min="21" max="21" width="14.8515625" style="4" bestFit="1" customWidth="1"/>
    <col min="22" max="16384" width="9.140625" style="4" customWidth="1"/>
  </cols>
  <sheetData>
    <row r="3" spans="1:21" ht="16.5">
      <c r="A3" s="40"/>
      <c r="C3" s="39" t="s">
        <v>32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9" customHeight="1">
      <c r="A4" s="40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</row>
    <row r="5" spans="1:21" ht="15.75">
      <c r="A5" s="40"/>
      <c r="C5" s="38" t="s">
        <v>72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5.75">
      <c r="A6" s="40"/>
      <c r="C6" s="38" t="s">
        <v>80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2:21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2:21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2:21" ht="15.75">
      <c r="B9" s="24"/>
      <c r="C9" s="24"/>
      <c r="D9" s="24"/>
      <c r="E9" s="41" t="s">
        <v>28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24"/>
      <c r="U9" s="28" t="s">
        <v>26</v>
      </c>
    </row>
    <row r="10" spans="2:21" s="29" customFormat="1" ht="15.75">
      <c r="B10" s="28"/>
      <c r="C10" s="28"/>
      <c r="D10" s="28"/>
      <c r="E10" s="28" t="s">
        <v>82</v>
      </c>
      <c r="F10" s="28"/>
      <c r="G10" s="28" t="s">
        <v>21</v>
      </c>
      <c r="H10" s="28"/>
      <c r="I10" s="28" t="s">
        <v>23</v>
      </c>
      <c r="J10" s="28"/>
      <c r="K10" s="28" t="s">
        <v>73</v>
      </c>
      <c r="L10" s="28"/>
      <c r="M10" s="28" t="s">
        <v>34</v>
      </c>
      <c r="N10" s="28"/>
      <c r="O10" s="28"/>
      <c r="P10" s="28"/>
      <c r="Q10" s="28"/>
      <c r="R10" s="28"/>
      <c r="S10" s="28"/>
      <c r="T10" s="28"/>
      <c r="U10" s="28" t="s">
        <v>27</v>
      </c>
    </row>
    <row r="11" spans="2:21" s="29" customFormat="1" ht="15.75">
      <c r="B11" s="28"/>
      <c r="C11" s="32" t="s">
        <v>26</v>
      </c>
      <c r="D11" s="28"/>
      <c r="E11" s="32" t="s">
        <v>20</v>
      </c>
      <c r="F11" s="28"/>
      <c r="G11" s="32" t="s">
        <v>22</v>
      </c>
      <c r="H11" s="28"/>
      <c r="I11" s="32" t="s">
        <v>24</v>
      </c>
      <c r="J11" s="28"/>
      <c r="K11" s="32" t="s">
        <v>33</v>
      </c>
      <c r="L11" s="28"/>
      <c r="M11" s="32" t="s">
        <v>35</v>
      </c>
      <c r="N11" s="28"/>
      <c r="O11" s="32" t="s">
        <v>36</v>
      </c>
      <c r="P11" s="28"/>
      <c r="Q11" s="32" t="s">
        <v>25</v>
      </c>
      <c r="R11" s="28"/>
      <c r="S11" s="32" t="s">
        <v>18</v>
      </c>
      <c r="T11" s="28"/>
      <c r="U11" s="32" t="s">
        <v>28</v>
      </c>
    </row>
    <row r="12" spans="1:21" ht="15.75">
      <c r="A12" s="12" t="s">
        <v>29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</row>
    <row r="13" spans="1:21" ht="15.75">
      <c r="A13" s="12" t="s">
        <v>37</v>
      </c>
      <c r="B13" s="12"/>
      <c r="C13" s="30">
        <v>281380</v>
      </c>
      <c r="D13" s="20"/>
      <c r="E13" s="30">
        <v>2444174</v>
      </c>
      <c r="F13" s="20"/>
      <c r="G13" s="30">
        <v>989959</v>
      </c>
      <c r="H13" s="20"/>
      <c r="I13" s="30">
        <v>1624782</v>
      </c>
      <c r="J13" s="20"/>
      <c r="K13" s="30">
        <v>0</v>
      </c>
      <c r="L13" s="20"/>
      <c r="M13" s="30">
        <v>0</v>
      </c>
      <c r="N13" s="20"/>
      <c r="O13" s="30">
        <v>0</v>
      </c>
      <c r="P13" s="20"/>
      <c r="Q13" s="30">
        <v>0</v>
      </c>
      <c r="R13" s="20"/>
      <c r="S13" s="30">
        <f aca="true" t="shared" si="0" ref="S13:S19">SUM(E13:Q13)</f>
        <v>5058915</v>
      </c>
      <c r="T13" s="20"/>
      <c r="U13" s="30">
        <f aca="true" t="shared" si="1" ref="U13:U19">C13-S13</f>
        <v>-4777535</v>
      </c>
    </row>
    <row r="14" spans="1:21" ht="15.75">
      <c r="A14" s="12" t="s">
        <v>67</v>
      </c>
      <c r="B14" s="12"/>
      <c r="C14" s="27">
        <v>0</v>
      </c>
      <c r="D14" s="31"/>
      <c r="E14" s="27">
        <v>0</v>
      </c>
      <c r="F14" s="31"/>
      <c r="G14" s="27">
        <v>0</v>
      </c>
      <c r="H14" s="31"/>
      <c r="I14" s="27">
        <f>2253679</f>
        <v>2253679</v>
      </c>
      <c r="J14" s="31"/>
      <c r="K14" s="27">
        <v>0</v>
      </c>
      <c r="L14" s="31"/>
      <c r="M14" s="27">
        <v>0</v>
      </c>
      <c r="N14" s="31"/>
      <c r="O14" s="27">
        <v>0</v>
      </c>
      <c r="P14" s="31"/>
      <c r="Q14" s="27">
        <v>0</v>
      </c>
      <c r="R14" s="31"/>
      <c r="S14" s="27">
        <f t="shared" si="0"/>
        <v>2253679</v>
      </c>
      <c r="T14" s="31"/>
      <c r="U14" s="27">
        <f t="shared" si="1"/>
        <v>-2253679</v>
      </c>
    </row>
    <row r="15" spans="1:21" ht="15.75">
      <c r="A15" s="12" t="s">
        <v>68</v>
      </c>
      <c r="B15" s="12"/>
      <c r="C15" s="27">
        <v>0</v>
      </c>
      <c r="D15" s="31"/>
      <c r="E15" s="27">
        <v>0</v>
      </c>
      <c r="F15" s="31"/>
      <c r="G15" s="27">
        <v>0</v>
      </c>
      <c r="H15" s="31"/>
      <c r="I15" s="27">
        <f>-450200-4004558-2253679+1</f>
        <v>-6708436</v>
      </c>
      <c r="J15" s="31"/>
      <c r="K15" s="27">
        <v>0</v>
      </c>
      <c r="L15" s="31"/>
      <c r="M15" s="27">
        <v>0</v>
      </c>
      <c r="N15" s="31"/>
      <c r="O15" s="27">
        <v>0</v>
      </c>
      <c r="P15" s="31"/>
      <c r="Q15" s="27">
        <v>0</v>
      </c>
      <c r="R15" s="31"/>
      <c r="S15" s="27">
        <f t="shared" si="0"/>
        <v>-6708436</v>
      </c>
      <c r="T15" s="31"/>
      <c r="U15" s="27">
        <f t="shared" si="1"/>
        <v>6708436</v>
      </c>
    </row>
    <row r="16" spans="1:21" ht="15.75">
      <c r="A16" s="12" t="s">
        <v>38</v>
      </c>
      <c r="B16" s="12"/>
      <c r="C16" s="27">
        <v>546052</v>
      </c>
      <c r="D16" s="13"/>
      <c r="E16" s="27">
        <v>0</v>
      </c>
      <c r="F16" s="13"/>
      <c r="G16" s="27">
        <v>0</v>
      </c>
      <c r="H16" s="13"/>
      <c r="I16" s="27">
        <v>0</v>
      </c>
      <c r="J16" s="13"/>
      <c r="K16" s="27">
        <v>0</v>
      </c>
      <c r="L16" s="13"/>
      <c r="M16" s="27">
        <v>0</v>
      </c>
      <c r="N16" s="13"/>
      <c r="O16" s="27">
        <v>0</v>
      </c>
      <c r="P16" s="13"/>
      <c r="Q16" s="27">
        <v>0</v>
      </c>
      <c r="R16" s="13"/>
      <c r="S16" s="27">
        <f t="shared" si="0"/>
        <v>0</v>
      </c>
      <c r="T16" s="13"/>
      <c r="U16" s="12">
        <f t="shared" si="1"/>
        <v>546052</v>
      </c>
    </row>
    <row r="17" spans="1:21" ht="15.75">
      <c r="A17" s="12" t="s">
        <v>39</v>
      </c>
      <c r="B17" s="12"/>
      <c r="C17" s="27">
        <v>0</v>
      </c>
      <c r="D17" s="31"/>
      <c r="E17" s="27">
        <v>889859</v>
      </c>
      <c r="F17" s="31"/>
      <c r="G17" s="27">
        <v>355457</v>
      </c>
      <c r="H17" s="31"/>
      <c r="I17" s="27">
        <f>-156258-1</f>
        <v>-156259</v>
      </c>
      <c r="J17" s="31"/>
      <c r="K17" s="27">
        <v>0</v>
      </c>
      <c r="L17" s="31"/>
      <c r="M17" s="27">
        <v>-1098087</v>
      </c>
      <c r="N17" s="31"/>
      <c r="O17" s="27">
        <v>9030</v>
      </c>
      <c r="P17" s="31"/>
      <c r="Q17" s="27">
        <v>0</v>
      </c>
      <c r="R17" s="31"/>
      <c r="S17" s="27">
        <f t="shared" si="0"/>
        <v>0</v>
      </c>
      <c r="T17" s="31"/>
      <c r="U17" s="27">
        <f t="shared" si="1"/>
        <v>0</v>
      </c>
    </row>
    <row r="18" spans="1:21" ht="15.75">
      <c r="A18" s="12" t="s">
        <v>40</v>
      </c>
      <c r="B18" s="12"/>
      <c r="C18" s="27">
        <v>226926</v>
      </c>
      <c r="D18" s="31"/>
      <c r="E18" s="27"/>
      <c r="F18" s="31"/>
      <c r="G18" s="27"/>
      <c r="H18" s="31"/>
      <c r="I18" s="27"/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f t="shared" si="0"/>
        <v>0</v>
      </c>
      <c r="T18" s="31"/>
      <c r="U18" s="12">
        <f t="shared" si="1"/>
        <v>226926</v>
      </c>
    </row>
    <row r="19" spans="1:21" ht="15.75">
      <c r="A19" s="12" t="s">
        <v>41</v>
      </c>
      <c r="B19" s="12"/>
      <c r="C19" s="27">
        <v>0</v>
      </c>
      <c r="D19" s="31"/>
      <c r="E19" s="27">
        <v>235511</v>
      </c>
      <c r="F19" s="31"/>
      <c r="G19" s="27">
        <v>1170</v>
      </c>
      <c r="H19" s="31"/>
      <c r="I19" s="27">
        <v>213519</v>
      </c>
      <c r="J19" s="31"/>
      <c r="K19" s="27">
        <v>0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f t="shared" si="0"/>
        <v>450200</v>
      </c>
      <c r="T19" s="31"/>
      <c r="U19" s="12">
        <f t="shared" si="1"/>
        <v>-450200</v>
      </c>
    </row>
    <row r="20" spans="1:21" ht="15.75">
      <c r="A20" s="12" t="s">
        <v>30</v>
      </c>
      <c r="B20" s="12"/>
      <c r="C20" s="17">
        <f>SUM(C13:C19)</f>
        <v>1054358</v>
      </c>
      <c r="D20" s="16"/>
      <c r="E20" s="17">
        <f>SUM(E13:E19)</f>
        <v>3569544</v>
      </c>
      <c r="F20" s="16"/>
      <c r="G20" s="17">
        <f>SUM(G13:G19)</f>
        <v>1346586</v>
      </c>
      <c r="H20" s="16"/>
      <c r="I20" s="17">
        <f>SUM(I13:I19)</f>
        <v>-2772715</v>
      </c>
      <c r="J20" s="16"/>
      <c r="K20" s="17">
        <f>SUM(K13:K19)</f>
        <v>0</v>
      </c>
      <c r="L20" s="16"/>
      <c r="M20" s="17">
        <f>SUM(M13:M19)</f>
        <v>-1098087</v>
      </c>
      <c r="N20" s="16"/>
      <c r="O20" s="17">
        <f>SUM(O13:O19)</f>
        <v>9030</v>
      </c>
      <c r="P20" s="16"/>
      <c r="Q20" s="17">
        <f>SUM(Q13:Q19)</f>
        <v>0</v>
      </c>
      <c r="R20" s="16"/>
      <c r="S20" s="17">
        <f>SUM(S13:S19)</f>
        <v>1054358</v>
      </c>
      <c r="T20" s="16"/>
      <c r="U20" s="17">
        <f>SUM(U13:U19)</f>
        <v>0</v>
      </c>
    </row>
    <row r="21" spans="1:21" ht="15.75">
      <c r="A21" s="12"/>
      <c r="B21" s="1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5.75">
      <c r="A22" s="12" t="s">
        <v>42</v>
      </c>
      <c r="B22" s="12"/>
      <c r="C22" s="18"/>
      <c r="D22" s="16"/>
      <c r="E22" s="18"/>
      <c r="F22" s="16"/>
      <c r="G22" s="18"/>
      <c r="H22" s="16"/>
      <c r="I22" s="18"/>
      <c r="J22" s="16"/>
      <c r="K22" s="18"/>
      <c r="L22" s="16"/>
      <c r="M22" s="18"/>
      <c r="N22" s="16"/>
      <c r="O22" s="18"/>
      <c r="P22" s="16"/>
      <c r="Q22" s="18"/>
      <c r="R22" s="16"/>
      <c r="S22" s="27"/>
      <c r="T22" s="16"/>
      <c r="U22" s="27"/>
    </row>
    <row r="23" spans="1:21" ht="15.75">
      <c r="A23" s="12" t="s">
        <v>43</v>
      </c>
      <c r="B23" s="12"/>
      <c r="C23" s="18">
        <v>1065349</v>
      </c>
      <c r="D23" s="16"/>
      <c r="E23" s="18">
        <v>241258</v>
      </c>
      <c r="F23" s="16"/>
      <c r="G23" s="18">
        <v>75166</v>
      </c>
      <c r="H23" s="16"/>
      <c r="I23" s="18">
        <v>273717</v>
      </c>
      <c r="J23" s="16"/>
      <c r="K23" s="18">
        <v>0</v>
      </c>
      <c r="L23" s="16"/>
      <c r="M23" s="18">
        <v>84358</v>
      </c>
      <c r="N23" s="16"/>
      <c r="O23" s="18">
        <v>129874</v>
      </c>
      <c r="P23" s="16"/>
      <c r="Q23" s="18">
        <v>965</v>
      </c>
      <c r="R23" s="16"/>
      <c r="S23" s="27">
        <f aca="true" t="shared" si="2" ref="S23:S43">SUM(E23:Q23)</f>
        <v>805338</v>
      </c>
      <c r="T23" s="16"/>
      <c r="U23" s="12">
        <f aca="true" t="shared" si="3" ref="U23:U43">C23-S23</f>
        <v>260011</v>
      </c>
    </row>
    <row r="24" spans="1:21" ht="15.75">
      <c r="A24" s="12" t="s">
        <v>44</v>
      </c>
      <c r="B24" s="12"/>
      <c r="C24" s="18">
        <v>695504</v>
      </c>
      <c r="D24" s="16"/>
      <c r="E24" s="18">
        <v>133743</v>
      </c>
      <c r="F24" s="16"/>
      <c r="G24" s="18">
        <v>32223</v>
      </c>
      <c r="H24" s="16"/>
      <c r="I24" s="18">
        <v>183221</v>
      </c>
      <c r="J24" s="16"/>
      <c r="K24" s="18">
        <v>725745</v>
      </c>
      <c r="L24" s="16"/>
      <c r="M24" s="18">
        <v>89261</v>
      </c>
      <c r="N24" s="16"/>
      <c r="O24" s="18">
        <v>101131</v>
      </c>
      <c r="P24" s="16"/>
      <c r="Q24" s="18">
        <v>630</v>
      </c>
      <c r="R24" s="16"/>
      <c r="S24" s="27">
        <f t="shared" si="2"/>
        <v>1265954</v>
      </c>
      <c r="T24" s="16"/>
      <c r="U24" s="12">
        <f t="shared" si="3"/>
        <v>-570450</v>
      </c>
    </row>
    <row r="25" spans="1:21" ht="15.75">
      <c r="A25" s="12" t="s">
        <v>45</v>
      </c>
      <c r="B25" s="12"/>
      <c r="C25" s="18">
        <v>1735407</v>
      </c>
      <c r="D25" s="16"/>
      <c r="E25" s="18">
        <v>186734</v>
      </c>
      <c r="F25" s="16"/>
      <c r="G25" s="18">
        <v>48904</v>
      </c>
      <c r="H25" s="16"/>
      <c r="I25" s="18">
        <v>407046</v>
      </c>
      <c r="J25" s="16"/>
      <c r="K25" s="18">
        <v>729353</v>
      </c>
      <c r="L25" s="16"/>
      <c r="M25" s="18">
        <v>101059</v>
      </c>
      <c r="N25" s="16"/>
      <c r="O25" s="18">
        <v>131479</v>
      </c>
      <c r="P25" s="16"/>
      <c r="Q25" s="18">
        <v>1572</v>
      </c>
      <c r="R25" s="16"/>
      <c r="S25" s="27">
        <f t="shared" si="2"/>
        <v>1606147</v>
      </c>
      <c r="T25" s="16"/>
      <c r="U25" s="12">
        <f t="shared" si="3"/>
        <v>129260</v>
      </c>
    </row>
    <row r="26" spans="1:21" ht="15.75">
      <c r="A26" s="12" t="s">
        <v>46</v>
      </c>
      <c r="B26" s="12"/>
      <c r="C26" s="18">
        <v>672460</v>
      </c>
      <c r="D26" s="16"/>
      <c r="E26" s="18">
        <v>219957</v>
      </c>
      <c r="F26" s="16"/>
      <c r="G26" s="18">
        <v>61775</v>
      </c>
      <c r="H26" s="16"/>
      <c r="I26" s="18">
        <v>208865</v>
      </c>
      <c r="J26" s="16"/>
      <c r="K26" s="18">
        <v>0</v>
      </c>
      <c r="L26" s="16"/>
      <c r="M26" s="18">
        <v>72041</v>
      </c>
      <c r="N26" s="16"/>
      <c r="O26" s="18">
        <v>119554</v>
      </c>
      <c r="P26" s="16"/>
      <c r="Q26" s="18">
        <v>2570</v>
      </c>
      <c r="R26" s="16"/>
      <c r="S26" s="27">
        <f t="shared" si="2"/>
        <v>684762</v>
      </c>
      <c r="T26" s="16"/>
      <c r="U26" s="12">
        <f t="shared" si="3"/>
        <v>-12302</v>
      </c>
    </row>
    <row r="27" spans="1:21" ht="15.75">
      <c r="A27" s="12" t="s">
        <v>77</v>
      </c>
      <c r="B27" s="12"/>
      <c r="C27" s="18">
        <v>2188163</v>
      </c>
      <c r="D27" s="16"/>
      <c r="E27" s="18">
        <v>340847</v>
      </c>
      <c r="F27" s="16"/>
      <c r="G27" s="18">
        <v>100744</v>
      </c>
      <c r="H27" s="16"/>
      <c r="I27" s="18">
        <v>545613</v>
      </c>
      <c r="J27" s="16"/>
      <c r="K27" s="18">
        <v>2016433</v>
      </c>
      <c r="L27" s="16"/>
      <c r="M27" s="18">
        <v>278874</v>
      </c>
      <c r="N27" s="16"/>
      <c r="O27" s="18">
        <v>219888</v>
      </c>
      <c r="P27" s="16"/>
      <c r="Q27" s="18">
        <v>4258</v>
      </c>
      <c r="R27" s="16"/>
      <c r="S27" s="27">
        <f t="shared" si="2"/>
        <v>3506657</v>
      </c>
      <c r="T27" s="16"/>
      <c r="U27" s="12">
        <f t="shared" si="3"/>
        <v>-1318494</v>
      </c>
    </row>
    <row r="28" spans="1:21" ht="15.75">
      <c r="A28" s="12" t="s">
        <v>74</v>
      </c>
      <c r="B28" s="12"/>
      <c r="C28" s="18">
        <v>5317317</v>
      </c>
      <c r="D28" s="16"/>
      <c r="E28" s="18">
        <v>409158</v>
      </c>
      <c r="F28" s="16"/>
      <c r="G28" s="18">
        <v>127595</v>
      </c>
      <c r="H28" s="16"/>
      <c r="I28" s="18">
        <v>933837</v>
      </c>
      <c r="J28" s="16"/>
      <c r="K28" s="18">
        <v>1497435</v>
      </c>
      <c r="L28" s="16"/>
      <c r="M28" s="18">
        <v>341953</v>
      </c>
      <c r="N28" s="16"/>
      <c r="O28" s="18">
        <v>169873</v>
      </c>
      <c r="P28" s="16"/>
      <c r="Q28" s="18">
        <f>4816+1</f>
        <v>4817</v>
      </c>
      <c r="R28" s="16"/>
      <c r="S28" s="27">
        <f t="shared" si="2"/>
        <v>3484668</v>
      </c>
      <c r="T28" s="16"/>
      <c r="U28" s="12">
        <f t="shared" si="3"/>
        <v>1832649</v>
      </c>
    </row>
    <row r="29" spans="1:21" ht="15.75">
      <c r="A29" s="12" t="s">
        <v>47</v>
      </c>
      <c r="B29" s="12"/>
      <c r="C29" s="18">
        <v>2066537</v>
      </c>
      <c r="D29" s="16"/>
      <c r="E29" s="18">
        <v>247585</v>
      </c>
      <c r="F29" s="16"/>
      <c r="G29" s="18">
        <v>92031</v>
      </c>
      <c r="H29" s="16"/>
      <c r="I29" s="18">
        <v>496589</v>
      </c>
      <c r="J29" s="16"/>
      <c r="K29" s="18">
        <v>1293134</v>
      </c>
      <c r="L29" s="16"/>
      <c r="M29" s="18">
        <v>147870</v>
      </c>
      <c r="N29" s="16"/>
      <c r="O29" s="18">
        <v>4551</v>
      </c>
      <c r="P29" s="16"/>
      <c r="Q29" s="18">
        <v>1872</v>
      </c>
      <c r="R29" s="16"/>
      <c r="S29" s="27">
        <f t="shared" si="2"/>
        <v>2283632</v>
      </c>
      <c r="T29" s="16"/>
      <c r="U29" s="12">
        <f t="shared" si="3"/>
        <v>-217095</v>
      </c>
    </row>
    <row r="30" spans="1:21" ht="15.75">
      <c r="A30" s="12" t="s">
        <v>71</v>
      </c>
      <c r="B30" s="12"/>
      <c r="C30" s="18">
        <v>89371</v>
      </c>
      <c r="D30" s="16"/>
      <c r="E30" s="18">
        <v>111613</v>
      </c>
      <c r="F30" s="16"/>
      <c r="G30" s="18">
        <v>42955</v>
      </c>
      <c r="H30" s="16"/>
      <c r="I30" s="18">
        <v>47694</v>
      </c>
      <c r="J30" s="16"/>
      <c r="K30" s="18">
        <v>102418</v>
      </c>
      <c r="L30" s="16"/>
      <c r="M30" s="18">
        <v>39985</v>
      </c>
      <c r="N30" s="16"/>
      <c r="O30" s="18">
        <v>86228</v>
      </c>
      <c r="P30" s="16"/>
      <c r="Q30" s="18">
        <v>81</v>
      </c>
      <c r="R30" s="16"/>
      <c r="S30" s="27">
        <f t="shared" si="2"/>
        <v>430974</v>
      </c>
      <c r="T30" s="16"/>
      <c r="U30" s="12">
        <f t="shared" si="3"/>
        <v>-341603</v>
      </c>
    </row>
    <row r="31" spans="1:21" ht="15.75">
      <c r="A31" s="12" t="s">
        <v>48</v>
      </c>
      <c r="B31" s="12"/>
      <c r="C31" s="18">
        <v>1761220</v>
      </c>
      <c r="D31" s="16"/>
      <c r="E31" s="18">
        <v>236385</v>
      </c>
      <c r="F31" s="16"/>
      <c r="G31" s="18">
        <v>65541</v>
      </c>
      <c r="H31" s="16"/>
      <c r="I31" s="18">
        <v>467938</v>
      </c>
      <c r="J31" s="16"/>
      <c r="K31" s="18">
        <v>0</v>
      </c>
      <c r="L31" s="16"/>
      <c r="M31" s="18">
        <v>113270</v>
      </c>
      <c r="N31" s="16"/>
      <c r="O31" s="18">
        <v>228881</v>
      </c>
      <c r="P31" s="16"/>
      <c r="Q31" s="18">
        <v>1595</v>
      </c>
      <c r="R31" s="16"/>
      <c r="S31" s="27">
        <f t="shared" si="2"/>
        <v>1113610</v>
      </c>
      <c r="T31" s="16"/>
      <c r="U31" s="12">
        <f t="shared" si="3"/>
        <v>647610</v>
      </c>
    </row>
    <row r="32" spans="1:21" ht="15.75">
      <c r="A32" s="12" t="s">
        <v>49</v>
      </c>
      <c r="B32" s="12"/>
      <c r="C32" s="18">
        <v>1053037</v>
      </c>
      <c r="D32" s="16"/>
      <c r="E32" s="18">
        <v>181311</v>
      </c>
      <c r="F32" s="16"/>
      <c r="G32" s="18">
        <v>60425</v>
      </c>
      <c r="H32" s="16"/>
      <c r="I32" s="18">
        <v>275879</v>
      </c>
      <c r="J32" s="16"/>
      <c r="K32" s="18">
        <v>0</v>
      </c>
      <c r="L32" s="16"/>
      <c r="M32" s="18">
        <v>72981</v>
      </c>
      <c r="N32" s="16"/>
      <c r="O32" s="18">
        <v>77367</v>
      </c>
      <c r="P32" s="16"/>
      <c r="Q32" s="18">
        <v>954</v>
      </c>
      <c r="R32" s="16"/>
      <c r="S32" s="27">
        <f t="shared" si="2"/>
        <v>668917</v>
      </c>
      <c r="T32" s="16"/>
      <c r="U32" s="12">
        <f t="shared" si="3"/>
        <v>384120</v>
      </c>
    </row>
    <row r="33" spans="1:21" ht="15.75">
      <c r="A33" s="12" t="s">
        <v>50</v>
      </c>
      <c r="B33" s="12"/>
      <c r="C33" s="18">
        <v>268540</v>
      </c>
      <c r="D33" s="16"/>
      <c r="E33" s="18">
        <v>140879</v>
      </c>
      <c r="F33" s="16"/>
      <c r="G33" s="18">
        <v>52886</v>
      </c>
      <c r="H33" s="16"/>
      <c r="I33" s="18">
        <v>54803</v>
      </c>
      <c r="J33" s="16"/>
      <c r="K33" s="18">
        <v>0</v>
      </c>
      <c r="L33" s="16"/>
      <c r="M33" s="18">
        <v>0</v>
      </c>
      <c r="N33" s="16"/>
      <c r="O33" s="18">
        <v>0</v>
      </c>
      <c r="P33" s="16"/>
      <c r="Q33" s="18">
        <v>0</v>
      </c>
      <c r="R33" s="16"/>
      <c r="S33" s="27">
        <f t="shared" si="2"/>
        <v>248568</v>
      </c>
      <c r="T33" s="16"/>
      <c r="U33" s="12">
        <f t="shared" si="3"/>
        <v>19972</v>
      </c>
    </row>
    <row r="34" spans="1:21" ht="15.75">
      <c r="A34" s="12" t="s">
        <v>51</v>
      </c>
      <c r="B34" s="12"/>
      <c r="C34" s="18">
        <v>3406333</v>
      </c>
      <c r="D34" s="16"/>
      <c r="E34" s="18">
        <v>322054</v>
      </c>
      <c r="F34" s="16"/>
      <c r="G34" s="18">
        <v>90797</v>
      </c>
      <c r="H34" s="16"/>
      <c r="I34" s="18">
        <v>801751</v>
      </c>
      <c r="J34" s="16"/>
      <c r="K34" s="18">
        <v>0</v>
      </c>
      <c r="L34" s="16"/>
      <c r="M34" s="18">
        <v>240200</v>
      </c>
      <c r="N34" s="16"/>
      <c r="O34" s="18">
        <v>20999</v>
      </c>
      <c r="P34" s="16"/>
      <c r="Q34" s="18">
        <f>3085+1</f>
        <v>3086</v>
      </c>
      <c r="R34" s="16"/>
      <c r="S34" s="27">
        <f t="shared" si="2"/>
        <v>1478887</v>
      </c>
      <c r="T34" s="16"/>
      <c r="U34" s="12">
        <f t="shared" si="3"/>
        <v>1927446</v>
      </c>
    </row>
    <row r="35" spans="1:21" ht="15.75">
      <c r="A35" s="12" t="s">
        <v>52</v>
      </c>
      <c r="B35" s="12"/>
      <c r="C35" s="18">
        <v>843030</v>
      </c>
      <c r="D35" s="16"/>
      <c r="E35" s="18">
        <v>528156</v>
      </c>
      <c r="F35" s="16"/>
      <c r="G35" s="18">
        <v>205978</v>
      </c>
      <c r="H35" s="16"/>
      <c r="I35" s="18">
        <v>124450</v>
      </c>
      <c r="J35" s="16"/>
      <c r="K35" s="18">
        <v>0</v>
      </c>
      <c r="L35" s="16"/>
      <c r="M35" s="18">
        <v>0</v>
      </c>
      <c r="N35" s="16"/>
      <c r="O35" s="18">
        <v>0</v>
      </c>
      <c r="P35" s="16"/>
      <c r="Q35" s="18">
        <v>0</v>
      </c>
      <c r="R35" s="16"/>
      <c r="S35" s="27">
        <f t="shared" si="2"/>
        <v>858584</v>
      </c>
      <c r="T35" s="13"/>
      <c r="U35" s="12">
        <f t="shared" si="3"/>
        <v>-15554</v>
      </c>
    </row>
    <row r="36" spans="1:21" ht="15.75">
      <c r="A36" s="12" t="s">
        <v>53</v>
      </c>
      <c r="B36" s="12"/>
      <c r="C36" s="18">
        <v>84281</v>
      </c>
      <c r="D36" s="16"/>
      <c r="E36" s="18">
        <v>92737</v>
      </c>
      <c r="F36" s="16"/>
      <c r="G36" s="18">
        <v>37474</v>
      </c>
      <c r="H36" s="16"/>
      <c r="I36" s="18">
        <v>35625</v>
      </c>
      <c r="J36" s="16"/>
      <c r="K36" s="18">
        <v>0</v>
      </c>
      <c r="L36" s="16"/>
      <c r="M36" s="18">
        <v>21975</v>
      </c>
      <c r="N36" s="16"/>
      <c r="O36" s="18">
        <v>96468</v>
      </c>
      <c r="P36" s="16"/>
      <c r="Q36" s="18">
        <v>76</v>
      </c>
      <c r="R36" s="16"/>
      <c r="S36" s="27">
        <f t="shared" si="2"/>
        <v>284355</v>
      </c>
      <c r="T36" s="31"/>
      <c r="U36" s="12">
        <f t="shared" si="3"/>
        <v>-200074</v>
      </c>
    </row>
    <row r="37" spans="1:21" ht="15.75">
      <c r="A37" s="12" t="s">
        <v>54</v>
      </c>
      <c r="B37" s="12"/>
      <c r="C37" s="18">
        <v>3039364</v>
      </c>
      <c r="D37" s="16"/>
      <c r="E37" s="18">
        <v>311791</v>
      </c>
      <c r="F37" s="16"/>
      <c r="G37" s="18">
        <v>94485</v>
      </c>
      <c r="H37" s="16"/>
      <c r="I37" s="18">
        <v>731316</v>
      </c>
      <c r="J37" s="16"/>
      <c r="K37" s="18">
        <v>0</v>
      </c>
      <c r="L37" s="16"/>
      <c r="M37" s="18">
        <v>187825</v>
      </c>
      <c r="N37" s="16"/>
      <c r="O37" s="18">
        <v>255707</v>
      </c>
      <c r="P37" s="16"/>
      <c r="Q37" s="18">
        <v>2753</v>
      </c>
      <c r="R37" s="16"/>
      <c r="S37" s="27">
        <f t="shared" si="2"/>
        <v>1583877</v>
      </c>
      <c r="T37" s="31"/>
      <c r="U37" s="12">
        <f t="shared" si="3"/>
        <v>1455487</v>
      </c>
    </row>
    <row r="38" spans="1:21" ht="15.75">
      <c r="A38" s="12" t="s">
        <v>83</v>
      </c>
      <c r="B38" s="12"/>
      <c r="C38" s="18">
        <v>0</v>
      </c>
      <c r="D38" s="16"/>
      <c r="E38" s="18">
        <v>0</v>
      </c>
      <c r="F38" s="16"/>
      <c r="G38" s="18">
        <v>0</v>
      </c>
      <c r="H38" s="16"/>
      <c r="I38" s="18">
        <v>0</v>
      </c>
      <c r="J38" s="16"/>
      <c r="K38" s="18">
        <v>0</v>
      </c>
      <c r="L38" s="16"/>
      <c r="M38" s="18">
        <v>20</v>
      </c>
      <c r="N38" s="16"/>
      <c r="O38" s="18">
        <v>0</v>
      </c>
      <c r="P38" s="16"/>
      <c r="Q38" s="18">
        <v>0</v>
      </c>
      <c r="R38" s="16"/>
      <c r="S38" s="27">
        <f t="shared" si="2"/>
        <v>20</v>
      </c>
      <c r="T38" s="31"/>
      <c r="U38" s="12">
        <f t="shared" si="3"/>
        <v>-20</v>
      </c>
    </row>
    <row r="39" spans="1:21" ht="15.75">
      <c r="A39" s="12" t="s">
        <v>55</v>
      </c>
      <c r="B39" s="12"/>
      <c r="C39" s="18">
        <v>1835773</v>
      </c>
      <c r="D39" s="16"/>
      <c r="E39" s="18">
        <v>217554</v>
      </c>
      <c r="F39" s="16"/>
      <c r="G39" s="18">
        <v>49553</v>
      </c>
      <c r="H39" s="16"/>
      <c r="I39" s="18">
        <v>489882</v>
      </c>
      <c r="J39" s="16"/>
      <c r="K39" s="18">
        <v>0</v>
      </c>
      <c r="L39" s="16"/>
      <c r="M39" s="18">
        <v>109239</v>
      </c>
      <c r="N39" s="16"/>
      <c r="O39" s="18">
        <v>85438</v>
      </c>
      <c r="P39" s="16"/>
      <c r="Q39" s="18">
        <v>1663</v>
      </c>
      <c r="R39" s="16"/>
      <c r="S39" s="27">
        <f t="shared" si="2"/>
        <v>953329</v>
      </c>
      <c r="T39" s="31"/>
      <c r="U39" s="12">
        <f t="shared" si="3"/>
        <v>882444</v>
      </c>
    </row>
    <row r="40" spans="1:21" ht="15.75">
      <c r="A40" s="12" t="s">
        <v>56</v>
      </c>
      <c r="B40" s="12"/>
      <c r="C40" s="18">
        <f>5354338-1</f>
        <v>5354337</v>
      </c>
      <c r="D40" s="16"/>
      <c r="E40" s="18">
        <v>636528</v>
      </c>
      <c r="F40" s="16"/>
      <c r="G40" s="18">
        <f>200743-1</f>
        <v>200742</v>
      </c>
      <c r="H40" s="16"/>
      <c r="I40" s="18">
        <v>1263196</v>
      </c>
      <c r="J40" s="16"/>
      <c r="K40" s="18">
        <v>3071048</v>
      </c>
      <c r="L40" s="16"/>
      <c r="M40" s="18">
        <v>415247</v>
      </c>
      <c r="N40" s="16"/>
      <c r="O40" s="18">
        <v>280128</v>
      </c>
      <c r="P40" s="16"/>
      <c r="Q40" s="18">
        <v>4850</v>
      </c>
      <c r="R40" s="16"/>
      <c r="S40" s="27">
        <f t="shared" si="2"/>
        <v>5871739</v>
      </c>
      <c r="T40" s="31"/>
      <c r="U40" s="12">
        <f t="shared" si="3"/>
        <v>-517402</v>
      </c>
    </row>
    <row r="41" spans="1:21" ht="15.75">
      <c r="A41" s="12" t="s">
        <v>78</v>
      </c>
      <c r="B41" s="12"/>
      <c r="C41" s="18">
        <v>0</v>
      </c>
      <c r="D41" s="16"/>
      <c r="E41" s="18">
        <v>0</v>
      </c>
      <c r="F41" s="16"/>
      <c r="G41" s="18">
        <v>0</v>
      </c>
      <c r="H41" s="16"/>
      <c r="I41" s="18">
        <v>33835</v>
      </c>
      <c r="J41" s="16"/>
      <c r="K41" s="18">
        <v>0</v>
      </c>
      <c r="L41" s="16"/>
      <c r="M41" s="18">
        <v>0</v>
      </c>
      <c r="N41" s="16"/>
      <c r="O41" s="18">
        <v>0</v>
      </c>
      <c r="P41" s="16"/>
      <c r="Q41" s="18">
        <v>0</v>
      </c>
      <c r="R41" s="16"/>
      <c r="S41" s="27">
        <f t="shared" si="2"/>
        <v>33835</v>
      </c>
      <c r="T41" s="31"/>
      <c r="U41" s="12">
        <f t="shared" si="3"/>
        <v>-33835</v>
      </c>
    </row>
    <row r="42" spans="1:21" ht="15.75">
      <c r="A42" s="12" t="s">
        <v>75</v>
      </c>
      <c r="B42" s="12"/>
      <c r="C42" s="18">
        <v>4005341</v>
      </c>
      <c r="D42" s="16"/>
      <c r="E42" s="18">
        <v>450534</v>
      </c>
      <c r="F42" s="16"/>
      <c r="G42" s="18">
        <v>124252</v>
      </c>
      <c r="H42" s="16"/>
      <c r="I42" s="18">
        <v>970099</v>
      </c>
      <c r="J42" s="16"/>
      <c r="K42" s="18">
        <v>1593025</v>
      </c>
      <c r="L42" s="16"/>
      <c r="M42" s="18">
        <v>241293</v>
      </c>
      <c r="N42" s="16"/>
      <c r="O42" s="18">
        <v>218268</v>
      </c>
      <c r="P42" s="16"/>
      <c r="Q42" s="18">
        <v>3628</v>
      </c>
      <c r="R42" s="16"/>
      <c r="S42" s="27">
        <f t="shared" si="2"/>
        <v>3601099</v>
      </c>
      <c r="T42" s="31"/>
      <c r="U42" s="12">
        <f t="shared" si="3"/>
        <v>404242</v>
      </c>
    </row>
    <row r="43" spans="1:21" ht="15.75">
      <c r="A43" s="12" t="s">
        <v>57</v>
      </c>
      <c r="B43" s="12"/>
      <c r="C43" s="18">
        <v>1741404</v>
      </c>
      <c r="D43" s="16"/>
      <c r="E43" s="18">
        <v>221739</v>
      </c>
      <c r="F43" s="16"/>
      <c r="G43" s="18">
        <v>60532</v>
      </c>
      <c r="H43" s="16"/>
      <c r="I43" s="18">
        <v>428889</v>
      </c>
      <c r="J43" s="16"/>
      <c r="K43" s="18">
        <v>887763</v>
      </c>
      <c r="L43" s="16"/>
      <c r="M43" s="18">
        <v>146530</v>
      </c>
      <c r="N43" s="16"/>
      <c r="O43" s="18">
        <v>106196</v>
      </c>
      <c r="P43" s="16"/>
      <c r="Q43" s="18">
        <v>3925</v>
      </c>
      <c r="R43" s="16"/>
      <c r="S43" s="27">
        <f t="shared" si="2"/>
        <v>1855574</v>
      </c>
      <c r="T43" s="31"/>
      <c r="U43" s="12">
        <f t="shared" si="3"/>
        <v>-114170</v>
      </c>
    </row>
    <row r="44" spans="1:21" ht="15.75">
      <c r="A44" s="12" t="s">
        <v>58</v>
      </c>
      <c r="B44" s="12"/>
      <c r="C44" s="17">
        <f>SUM(C23:C43)</f>
        <v>37222768</v>
      </c>
      <c r="D44" s="16"/>
      <c r="E44" s="17">
        <f>SUM(E23:E43)</f>
        <v>5230563</v>
      </c>
      <c r="F44" s="16"/>
      <c r="G44" s="17">
        <f>SUM(G23:G43)</f>
        <v>1624058</v>
      </c>
      <c r="H44" s="16"/>
      <c r="I44" s="17">
        <f>SUM(I23:I43)</f>
        <v>8774245</v>
      </c>
      <c r="J44" s="16"/>
      <c r="K44" s="17">
        <f>SUM(K23:K43)</f>
        <v>11916354</v>
      </c>
      <c r="L44" s="16"/>
      <c r="M44" s="17">
        <f>SUM(M23:M43)</f>
        <v>2703981</v>
      </c>
      <c r="N44" s="16"/>
      <c r="O44" s="17">
        <f>SUM(O23:O43)</f>
        <v>2332030</v>
      </c>
      <c r="P44" s="16"/>
      <c r="Q44" s="17">
        <f>SUM(Q23:Q43)</f>
        <v>39295</v>
      </c>
      <c r="R44" s="16"/>
      <c r="S44" s="17">
        <f>SUM(S23:S43)</f>
        <v>32620526</v>
      </c>
      <c r="T44" s="31"/>
      <c r="U44" s="17">
        <f>SUM(U23:U43)</f>
        <v>4602242</v>
      </c>
    </row>
    <row r="45" spans="1:21" ht="15.75">
      <c r="A45" s="12"/>
      <c r="B45" s="12"/>
      <c r="C45" s="18"/>
      <c r="D45" s="16"/>
      <c r="E45" s="18"/>
      <c r="F45" s="16"/>
      <c r="G45" s="18"/>
      <c r="H45" s="16"/>
      <c r="I45" s="18"/>
      <c r="J45" s="16"/>
      <c r="K45" s="18"/>
      <c r="L45" s="16"/>
      <c r="M45" s="18"/>
      <c r="N45" s="16"/>
      <c r="O45" s="18"/>
      <c r="P45" s="16"/>
      <c r="Q45" s="18"/>
      <c r="R45" s="16"/>
      <c r="S45" s="27"/>
      <c r="T45" s="13"/>
      <c r="U45" s="12"/>
    </row>
    <row r="46" spans="1:21" ht="15.75">
      <c r="A46" s="12" t="s">
        <v>59</v>
      </c>
      <c r="B46" s="12"/>
      <c r="C46" s="18">
        <v>865457</v>
      </c>
      <c r="D46" s="16"/>
      <c r="E46" s="18">
        <v>201510</v>
      </c>
      <c r="F46" s="16"/>
      <c r="G46" s="18">
        <v>62393</v>
      </c>
      <c r="H46" s="16"/>
      <c r="I46" s="18">
        <v>651333</v>
      </c>
      <c r="J46" s="16"/>
      <c r="K46" s="18">
        <v>0</v>
      </c>
      <c r="L46" s="16"/>
      <c r="M46" s="18">
        <v>262042</v>
      </c>
      <c r="N46" s="16"/>
      <c r="O46" s="18">
        <v>320214</v>
      </c>
      <c r="P46" s="16"/>
      <c r="Q46" s="18">
        <v>726</v>
      </c>
      <c r="R46" s="16"/>
      <c r="S46" s="27">
        <f>SUM(E46:Q46)</f>
        <v>1498218</v>
      </c>
      <c r="T46" s="31"/>
      <c r="U46" s="27">
        <f>C46-S46</f>
        <v>-632761</v>
      </c>
    </row>
    <row r="47" spans="1:21" ht="15.75">
      <c r="A47" s="12" t="s">
        <v>60</v>
      </c>
      <c r="B47" s="12"/>
      <c r="C47" s="18">
        <v>612429</v>
      </c>
      <c r="D47" s="16"/>
      <c r="E47" s="18">
        <v>0</v>
      </c>
      <c r="F47" s="16"/>
      <c r="G47" s="18">
        <v>0</v>
      </c>
      <c r="H47" s="16"/>
      <c r="I47" s="18">
        <v>156835</v>
      </c>
      <c r="J47" s="16"/>
      <c r="K47" s="18">
        <f>269490-1</f>
        <v>269489</v>
      </c>
      <c r="L47" s="16"/>
      <c r="M47" s="18">
        <v>75387</v>
      </c>
      <c r="N47" s="16"/>
      <c r="O47" s="18">
        <v>26833</v>
      </c>
      <c r="P47" s="16"/>
      <c r="Q47" s="18">
        <v>514</v>
      </c>
      <c r="R47" s="16"/>
      <c r="S47" s="27">
        <f>SUM(E47:Q47)</f>
        <v>529058</v>
      </c>
      <c r="T47" s="13"/>
      <c r="U47" s="27">
        <f>C47-S47</f>
        <v>83371</v>
      </c>
    </row>
    <row r="48" spans="1:21" ht="15.75">
      <c r="A48" s="12" t="s">
        <v>62</v>
      </c>
      <c r="B48" s="12"/>
      <c r="C48" s="16">
        <v>1158505</v>
      </c>
      <c r="D48" s="16"/>
      <c r="E48" s="16">
        <v>0</v>
      </c>
      <c r="F48" s="16"/>
      <c r="G48" s="16">
        <v>0</v>
      </c>
      <c r="H48" s="16"/>
      <c r="I48" s="16">
        <v>1150096</v>
      </c>
      <c r="J48" s="16"/>
      <c r="K48" s="16">
        <v>0</v>
      </c>
      <c r="L48" s="16"/>
      <c r="M48" s="16">
        <v>0</v>
      </c>
      <c r="N48" s="16"/>
      <c r="O48" s="16">
        <v>0</v>
      </c>
      <c r="P48" s="16"/>
      <c r="Q48" s="16">
        <v>0</v>
      </c>
      <c r="R48" s="16"/>
      <c r="S48" s="27">
        <f>SUM(E48:Q48)</f>
        <v>1150096</v>
      </c>
      <c r="T48" s="31"/>
      <c r="U48" s="27">
        <f>C48-S48</f>
        <v>8409</v>
      </c>
    </row>
    <row r="49" spans="1:21" ht="15.75">
      <c r="A49" s="12"/>
      <c r="B49" s="12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27"/>
      <c r="T49" s="14"/>
      <c r="U49" s="27"/>
    </row>
    <row r="50" spans="1:21" ht="16.5" thickBot="1">
      <c r="A50" s="12" t="s">
        <v>31</v>
      </c>
      <c r="B50" s="12"/>
      <c r="C50" s="33">
        <f>SUM(C44:C49)+C20</f>
        <v>40913517</v>
      </c>
      <c r="D50" s="16"/>
      <c r="E50" s="33">
        <f>SUM(E44:E49)+E20</f>
        <v>9001617</v>
      </c>
      <c r="F50" s="16"/>
      <c r="G50" s="33">
        <f>SUM(G44:G49)+G20</f>
        <v>3033037</v>
      </c>
      <c r="H50" s="16"/>
      <c r="I50" s="33">
        <f>SUM(I44:I49)+I20</f>
        <v>7959794</v>
      </c>
      <c r="J50" s="16"/>
      <c r="K50" s="33">
        <f>SUM(K44:K49)+K20</f>
        <v>12185843</v>
      </c>
      <c r="L50" s="16"/>
      <c r="M50" s="33">
        <f>SUM(M44:M49)+M20</f>
        <v>1943323</v>
      </c>
      <c r="N50" s="16"/>
      <c r="O50" s="33">
        <f>SUM(O44:O49)+O20</f>
        <v>2688107</v>
      </c>
      <c r="P50" s="16"/>
      <c r="Q50" s="33">
        <f>SUM(Q44:Q49)+Q20</f>
        <v>40535</v>
      </c>
      <c r="R50" s="16"/>
      <c r="S50" s="33">
        <f>SUM(S44:S49)+S20</f>
        <v>36852256</v>
      </c>
      <c r="T50" s="16"/>
      <c r="U50" s="33">
        <f>SUM(U44:U49)+U20</f>
        <v>4061261</v>
      </c>
    </row>
    <row r="51" spans="1:21" ht="16.5" thickTop="1">
      <c r="A51" s="26"/>
      <c r="B51" s="12"/>
      <c r="C51" s="25"/>
      <c r="D51" s="14"/>
      <c r="E51" s="25"/>
      <c r="F51" s="14"/>
      <c r="G51" s="25"/>
      <c r="H51" s="14"/>
      <c r="I51" s="25"/>
      <c r="J51" s="14"/>
      <c r="K51" s="25"/>
      <c r="L51" s="14"/>
      <c r="M51" s="25"/>
      <c r="N51" s="14"/>
      <c r="O51" s="25"/>
      <c r="P51" s="14"/>
      <c r="Q51" s="25"/>
      <c r="R51" s="14"/>
      <c r="S51" s="25"/>
      <c r="T51" s="14"/>
      <c r="U51" s="25"/>
    </row>
  </sheetData>
  <sheetProtection/>
  <mergeCells count="5">
    <mergeCell ref="A3:A6"/>
    <mergeCell ref="C3:U3"/>
    <mergeCell ref="C5:U5"/>
    <mergeCell ref="C6:U6"/>
    <mergeCell ref="E9:S9"/>
  </mergeCells>
  <conditionalFormatting sqref="A12:U50">
    <cfRule type="expression" priority="3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2018-02-22T13:57:35Z</cp:lastPrinted>
  <dcterms:created xsi:type="dcterms:W3CDTF">2009-06-22T13:37:23Z</dcterms:created>
  <dcterms:modified xsi:type="dcterms:W3CDTF">2018-02-23T21:58:32Z</dcterms:modified>
  <cp:category/>
  <cp:version/>
  <cp:contentType/>
  <cp:contentStatus/>
</cp:coreProperties>
</file>