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Sheet'!$A$1:$O$47</definedName>
    <definedName name="_xlnm.Print_Area" localSheetId="1">'Operating'!$A$1:$U$48</definedName>
  </definedNames>
  <calcPr fullCalcOnLoad="1"/>
</workbook>
</file>

<file path=xl/sharedStrings.xml><?xml version="1.0" encoding="utf-8"?>
<sst xmlns="http://schemas.openxmlformats.org/spreadsheetml/2006/main" count="111" uniqueCount="93">
  <si>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</si>
  <si>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</si>
  <si>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</si>
  <si>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</si>
  <si>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</si>
  <si>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</si>
  <si>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</si>
  <si>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</si>
  <si>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</si>
  <si>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</si>
  <si>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</si>
  <si>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</si>
  <si>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</si>
  <si>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</si>
  <si>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</si>
  <si>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</si>
  <si>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</si>
  <si>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</si>
  <si>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</si>
  <si>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</si>
  <si>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</si>
  <si>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</si>
  <si>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</si>
  <si>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</si>
  <si>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</si>
  <si>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</si>
  <si>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</si>
  <si>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</si>
  <si>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</si>
  <si>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</si>
  <si>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</si>
  <si>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</si>
  <si>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</si>
  <si>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</si>
  <si>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</si>
  <si>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</si>
  <si>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</si>
  <si>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</si>
  <si>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</si>
  <si>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</si>
  <si>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</si>
  <si>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</si>
  <si>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</si>
  <si>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</si>
  <si>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</si>
  <si>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</si>
  <si>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</si>
  <si>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</si>
  <si>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</si>
  <si>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</si>
  <si>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</si>
  <si>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</si>
  <si>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</si>
  <si>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</si>
  <si>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</si>
  <si>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</si>
  <si>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</si>
  <si>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</si>
  <si>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</si>
  <si>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</si>
  <si>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</si>
  <si>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</si>
  <si>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</si>
  <si>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</si>
  <si>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</si>
  <si>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</si>
  <si>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</si>
  <si>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</si>
  <si>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Deferred charges and prepaid expenses</t>
  </si>
  <si>
    <t xml:space="preserve">            Total equipment renewals and replacements</t>
  </si>
  <si>
    <t xml:space="preserve">    Evangeline</t>
  </si>
  <si>
    <t>ANALYSIS OF REVENUES AND EXPENDITURES</t>
  </si>
  <si>
    <t>Principal &amp;</t>
  </si>
  <si>
    <t xml:space="preserve">    East campus apartments</t>
  </si>
  <si>
    <t xml:space="preserve">    West campus apartments</t>
  </si>
  <si>
    <t xml:space="preserve">        Net transfers to/from plant fund</t>
  </si>
  <si>
    <t xml:space="preserve">    Cypress</t>
  </si>
  <si>
    <t xml:space="preserve">    Tiger Bridge program</t>
  </si>
  <si>
    <t xml:space="preserve">        Equipment purchases</t>
  </si>
  <si>
    <t>Salaries &amp;</t>
  </si>
  <si>
    <t>FOR THE YEAR ENDED JUNE 30, 2018</t>
  </si>
  <si>
    <t>AS OF JUNE 30, 2018</t>
  </si>
  <si>
    <t>p&amp;I -1</t>
  </si>
  <si>
    <t>sup +1</t>
  </si>
  <si>
    <t>maint -1</t>
  </si>
  <si>
    <t>sal -1</t>
  </si>
  <si>
    <t>ben -1</t>
  </si>
  <si>
    <t>rev -1</t>
  </si>
  <si>
    <t>util -1</t>
  </si>
  <si>
    <t>rev +1</t>
  </si>
  <si>
    <t>Public Private Partnership</t>
  </si>
  <si>
    <t>Public Private</t>
  </si>
  <si>
    <t>Partnership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</si>
</sst>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3" fontId="40" fillId="0" borderId="0" xfId="42" applyFont="1" applyAlignment="1">
      <alignment/>
    </xf>
    <xf numFmtId="43" fontId="40" fillId="0" borderId="0" xfId="0" applyNumberFormat="1" applyFont="1" applyAlignment="1">
      <alignment/>
    </xf>
    <xf numFmtId="37" fontId="41" fillId="0" borderId="0" xfId="60" applyFont="1" applyFill="1" applyBorder="1" applyAlignment="1">
      <alignment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1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2" xfId="46" applyNumberFormat="1" applyFont="1" applyFill="1" applyBorder="1" applyAlignment="1" applyProtection="1">
      <alignment vertical="center"/>
      <protection/>
    </xf>
    <xf numFmtId="164" fontId="22" fillId="0" borderId="12" xfId="48" applyNumberFormat="1" applyFont="1" applyFill="1" applyBorder="1" applyAlignment="1" applyProtection="1">
      <alignment vertical="center"/>
      <protection/>
    </xf>
    <xf numFmtId="37" fontId="42" fillId="0" borderId="0" xfId="59" applyFont="1" applyFill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1" xfId="59" applyFont="1" applyFill="1" applyBorder="1" applyAlignment="1" applyProtection="1">
      <alignment vertical="center"/>
      <protection/>
    </xf>
    <xf numFmtId="165" fontId="22" fillId="0" borderId="11" xfId="42" applyNumberFormat="1" applyFont="1" applyFill="1" applyBorder="1" applyAlignment="1" applyProtection="1">
      <alignment vertical="center"/>
      <protection/>
    </xf>
    <xf numFmtId="164" fontId="42" fillId="0" borderId="0" xfId="48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22" fillId="0" borderId="10" xfId="0" applyFont="1" applyBorder="1" applyAlignment="1">
      <alignment horizontal="center"/>
    </xf>
    <xf numFmtId="164" fontId="22" fillId="0" borderId="0" xfId="46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165" fontId="4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40" fillId="33" borderId="0" xfId="42" applyNumberFormat="1" applyFont="1" applyFill="1" applyAlignment="1">
      <alignment/>
    </xf>
    <xf numFmtId="165" fontId="40" fillId="0" borderId="0" xfId="0" applyNumberFormat="1" applyFont="1" applyAlignment="1">
      <alignment/>
    </xf>
    <xf numFmtId="37" fontId="22" fillId="0" borderId="0" xfId="60" applyFont="1" applyFill="1" applyBorder="1" applyAlignment="1">
      <alignment horizontal="right" vertical="center"/>
      <protection/>
    </xf>
    <xf numFmtId="43" fontId="40" fillId="11" borderId="0" xfId="42" applyFont="1" applyFill="1" applyAlignment="1">
      <alignment/>
    </xf>
    <xf numFmtId="0" fontId="40" fillId="0" borderId="0" xfId="0" applyFont="1" applyFill="1" applyAlignment="1">
      <alignment/>
    </xf>
    <xf numFmtId="43" fontId="40" fillId="0" borderId="0" xfId="42" applyFont="1" applyFill="1" applyAlignment="1">
      <alignment/>
    </xf>
    <xf numFmtId="165" fontId="40" fillId="0" borderId="0" xfId="42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37" fontId="22" fillId="0" borderId="0" xfId="60" applyFont="1" applyFill="1" applyBorder="1" applyAlignment="1">
      <alignment horizontal="right" vertical="center"/>
      <protection/>
    </xf>
    <xf numFmtId="37" fontId="41" fillId="0" borderId="0" xfId="60" applyFont="1" applyFill="1" applyBorder="1" applyAlignment="1">
      <alignment horizontal="right" vertical="center"/>
      <protection/>
    </xf>
    <xf numFmtId="0" fontId="4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2</xdr:row>
      <xdr:rowOff>0</xdr:rowOff>
    </xdr:from>
    <xdr:to>
      <xdr:col>0</xdr:col>
      <xdr:colOff>2419350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5242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28575</xdr:rowOff>
    </xdr:from>
    <xdr:to>
      <xdr:col>0</xdr:col>
      <xdr:colOff>1819275</xdr:colOff>
      <xdr:row>6</xdr:row>
      <xdr:rowOff>47625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7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46.57421875" style="1" bestFit="1" customWidth="1"/>
    <col min="2" max="2" width="1.7109375" style="1" customWidth="1"/>
    <col min="3" max="3" width="14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1.7109375" style="1" customWidth="1"/>
    <col min="11" max="11" width="14.7109375" style="1" customWidth="1"/>
    <col min="12" max="12" width="1.7109375" style="1" customWidth="1"/>
    <col min="13" max="13" width="14.7109375" style="1" customWidth="1"/>
    <col min="14" max="14" width="1.7109375" style="1" customWidth="1"/>
    <col min="15" max="15" width="14.7109375" style="1" customWidth="1"/>
    <col min="16" max="16" width="12.421875" style="1" bestFit="1" customWidth="1"/>
    <col min="17" max="16384" width="9.140625" style="1" customWidth="1"/>
  </cols>
  <sheetData>
    <row r="3" spans="1:24" ht="15.75">
      <c r="A3" s="50"/>
      <c r="C3" s="49" t="s">
        <v>32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  <c r="Q3" s="7"/>
      <c r="R3" s="7"/>
      <c r="S3" s="7"/>
      <c r="T3" s="7"/>
      <c r="U3" s="7"/>
      <c r="V3" s="7"/>
      <c r="W3" s="7"/>
      <c r="X3" s="7"/>
    </row>
    <row r="4" spans="1:24" ht="9" customHeight="1">
      <c r="A4" s="50"/>
      <c r="C4" s="8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0"/>
      <c r="T4" s="9"/>
      <c r="U4" s="10"/>
      <c r="V4" s="9"/>
      <c r="W4" s="10"/>
      <c r="X4" s="9"/>
    </row>
    <row r="5" spans="1:24" ht="15">
      <c r="A5" s="50"/>
      <c r="C5" s="48" t="s">
        <v>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1"/>
      <c r="Q5" s="11"/>
      <c r="R5" s="11"/>
      <c r="S5" s="11"/>
      <c r="T5" s="11"/>
      <c r="U5" s="11"/>
      <c r="V5" s="11"/>
      <c r="W5" s="11"/>
      <c r="X5" s="11"/>
    </row>
    <row r="6" spans="1:24" ht="15">
      <c r="A6" s="50"/>
      <c r="C6" s="48" t="s">
        <v>81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1"/>
      <c r="Q6" s="11"/>
      <c r="R6" s="11"/>
      <c r="S6" s="11"/>
      <c r="T6" s="11"/>
      <c r="U6" s="11"/>
      <c r="V6" s="11"/>
      <c r="W6" s="11"/>
      <c r="X6" s="11"/>
    </row>
    <row r="7" ht="12.75"/>
    <row r="8" ht="7.5" customHeight="1"/>
    <row r="9" ht="6" customHeight="1"/>
    <row r="10" ht="15">
      <c r="M10" s="47" t="s">
        <v>91</v>
      </c>
    </row>
    <row r="11" spans="3:15" s="12" customFormat="1" ht="15">
      <c r="C11" s="13" t="s">
        <v>62</v>
      </c>
      <c r="E11" s="13" t="s">
        <v>63</v>
      </c>
      <c r="G11" s="13" t="s">
        <v>58</v>
      </c>
      <c r="I11" s="13" t="s">
        <v>64</v>
      </c>
      <c r="K11" s="13" t="s">
        <v>60</v>
      </c>
      <c r="M11" s="13" t="s">
        <v>92</v>
      </c>
      <c r="O11" s="13" t="s">
        <v>18</v>
      </c>
    </row>
    <row r="12" spans="1:15" ht="15">
      <c r="A12" s="14" t="s">
        <v>1</v>
      </c>
      <c r="B12" s="15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</row>
    <row r="13" spans="1:15" ht="15">
      <c r="A13" s="14" t="s">
        <v>2</v>
      </c>
      <c r="B13" s="16"/>
      <c r="C13" s="17">
        <f>1520937+145132+1</f>
        <v>1666070</v>
      </c>
      <c r="D13" s="16"/>
      <c r="E13" s="17">
        <f>623751+1233697</f>
        <v>1857448</v>
      </c>
      <c r="F13" s="16"/>
      <c r="G13" s="17">
        <f>250114+5141105</f>
        <v>5391219</v>
      </c>
      <c r="H13" s="16"/>
      <c r="I13" s="17">
        <f>-668818-1</f>
        <v>-668819</v>
      </c>
      <c r="J13" s="16"/>
      <c r="K13" s="17">
        <v>7489</v>
      </c>
      <c r="L13" s="16"/>
      <c r="M13" s="17">
        <v>-123205</v>
      </c>
      <c r="N13" s="16"/>
      <c r="O13" s="17">
        <f>SUM(C13:M13)</f>
        <v>8130202</v>
      </c>
    </row>
    <row r="14" spans="1:15" ht="15">
      <c r="A14" s="14" t="s">
        <v>17</v>
      </c>
      <c r="B14" s="16"/>
      <c r="C14" s="18">
        <v>10722</v>
      </c>
      <c r="D14" s="16"/>
      <c r="E14" s="18">
        <v>1366248</v>
      </c>
      <c r="F14" s="16"/>
      <c r="G14" s="18">
        <v>98383</v>
      </c>
      <c r="H14" s="16"/>
      <c r="I14" s="18">
        <v>2142</v>
      </c>
      <c r="J14" s="16"/>
      <c r="K14" s="18">
        <v>0</v>
      </c>
      <c r="L14" s="16"/>
      <c r="M14" s="18">
        <v>0</v>
      </c>
      <c r="N14" s="16"/>
      <c r="O14" s="19">
        <f>SUM(C14:M14)</f>
        <v>1477495</v>
      </c>
    </row>
    <row r="15" spans="1:15" ht="15">
      <c r="A15" s="14" t="s">
        <v>68</v>
      </c>
      <c r="B15" s="16"/>
      <c r="C15" s="18">
        <v>207</v>
      </c>
      <c r="D15" s="16"/>
      <c r="E15" s="18">
        <v>0</v>
      </c>
      <c r="F15" s="16"/>
      <c r="G15" s="18">
        <v>0</v>
      </c>
      <c r="H15" s="16"/>
      <c r="I15" s="18">
        <v>0</v>
      </c>
      <c r="J15" s="16"/>
      <c r="K15" s="18">
        <v>0</v>
      </c>
      <c r="L15" s="16"/>
      <c r="M15" s="18">
        <v>0</v>
      </c>
      <c r="N15" s="16"/>
      <c r="O15" s="19">
        <f>SUM(C15:M15)</f>
        <v>207</v>
      </c>
    </row>
    <row r="16" spans="1:15" ht="15">
      <c r="A16" s="14" t="s">
        <v>3</v>
      </c>
      <c r="B16" s="19"/>
      <c r="C16" s="20">
        <f>SUM(C13:C15)</f>
        <v>1676999</v>
      </c>
      <c r="D16" s="19"/>
      <c r="E16" s="20">
        <f>SUM(E13:E15)</f>
        <v>3223696</v>
      </c>
      <c r="F16" s="19"/>
      <c r="G16" s="20">
        <f>SUM(G13:G15)</f>
        <v>5489602</v>
      </c>
      <c r="H16" s="19"/>
      <c r="I16" s="20">
        <f>SUM(I13:I15)</f>
        <v>-666677</v>
      </c>
      <c r="J16" s="19"/>
      <c r="K16" s="20">
        <f>SUM(K13:K15)</f>
        <v>7489</v>
      </c>
      <c r="L16" s="19"/>
      <c r="M16" s="20">
        <f>SUM(M13:M15)</f>
        <v>-123205</v>
      </c>
      <c r="N16" s="19"/>
      <c r="O16" s="20">
        <f>SUM(O13:O15)</f>
        <v>9607904</v>
      </c>
    </row>
    <row r="17" spans="1:15" ht="15">
      <c r="A17" s="1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">
      <c r="A18" s="14" t="s">
        <v>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">
      <c r="A19" s="14" t="s">
        <v>5</v>
      </c>
      <c r="B19" s="19"/>
      <c r="C19" s="19">
        <v>48461</v>
      </c>
      <c r="D19" s="19"/>
      <c r="E19" s="19">
        <v>109532</v>
      </c>
      <c r="F19" s="19"/>
      <c r="G19" s="19">
        <v>12254</v>
      </c>
      <c r="H19" s="19"/>
      <c r="I19" s="19">
        <v>1477</v>
      </c>
      <c r="J19" s="19"/>
      <c r="K19" s="19">
        <v>0</v>
      </c>
      <c r="L19" s="19"/>
      <c r="M19" s="19">
        <v>3871</v>
      </c>
      <c r="N19" s="19"/>
      <c r="O19" s="19">
        <f>SUM(C19:M19)</f>
        <v>175595</v>
      </c>
    </row>
    <row r="20" spans="1:15" ht="15">
      <c r="A20" s="14" t="s">
        <v>65</v>
      </c>
      <c r="B20" s="19"/>
      <c r="C20" s="19">
        <v>1483405</v>
      </c>
      <c r="D20" s="19"/>
      <c r="E20" s="19">
        <v>0</v>
      </c>
      <c r="F20" s="19"/>
      <c r="G20" s="19">
        <v>673</v>
      </c>
      <c r="H20" s="19"/>
      <c r="I20" s="19">
        <v>0</v>
      </c>
      <c r="J20" s="19"/>
      <c r="K20" s="19">
        <v>0</v>
      </c>
      <c r="L20" s="19"/>
      <c r="M20" s="19">
        <v>0</v>
      </c>
      <c r="N20" s="19"/>
      <c r="O20" s="19">
        <f>SUM(C20:M20)</f>
        <v>1484078</v>
      </c>
    </row>
    <row r="21" spans="1:15" ht="15">
      <c r="A21" s="14" t="s">
        <v>19</v>
      </c>
      <c r="B21" s="19"/>
      <c r="C21" s="19">
        <v>0</v>
      </c>
      <c r="D21" s="19"/>
      <c r="E21" s="19">
        <f>153019-1</f>
        <v>153018</v>
      </c>
      <c r="F21" s="19"/>
      <c r="G21" s="19">
        <v>66479</v>
      </c>
      <c r="H21" s="19"/>
      <c r="I21" s="19">
        <v>0</v>
      </c>
      <c r="J21" s="19"/>
      <c r="K21" s="19">
        <v>10852</v>
      </c>
      <c r="L21" s="19"/>
      <c r="M21" s="19">
        <v>0</v>
      </c>
      <c r="N21" s="19"/>
      <c r="O21" s="19">
        <f>SUM(C21:M21)</f>
        <v>230349</v>
      </c>
    </row>
    <row r="22" spans="1:15" ht="15">
      <c r="A22" s="14" t="s">
        <v>6</v>
      </c>
      <c r="B22" s="19"/>
      <c r="C22" s="20">
        <f>SUM(C19:C21)</f>
        <v>1531866</v>
      </c>
      <c r="D22" s="19"/>
      <c r="E22" s="20">
        <f>SUM(E19:E21)</f>
        <v>262550</v>
      </c>
      <c r="F22" s="19"/>
      <c r="G22" s="20">
        <f>SUM(G19:G21)</f>
        <v>79406</v>
      </c>
      <c r="H22" s="19"/>
      <c r="I22" s="20">
        <f>SUM(I19:I21)</f>
        <v>1477</v>
      </c>
      <c r="J22" s="19"/>
      <c r="K22" s="20">
        <f>SUM(K19:K21)</f>
        <v>10852</v>
      </c>
      <c r="L22" s="19"/>
      <c r="M22" s="20">
        <f>SUM(M19:M21)</f>
        <v>3871</v>
      </c>
      <c r="N22" s="19"/>
      <c r="O22" s="20">
        <f>SUM(O19:O21)</f>
        <v>1890022</v>
      </c>
    </row>
    <row r="23" spans="1:15" ht="15">
      <c r="A23" s="14"/>
      <c r="B23" s="19"/>
      <c r="C23" s="21"/>
      <c r="D23" s="19"/>
      <c r="E23" s="21"/>
      <c r="F23" s="19"/>
      <c r="G23" s="21"/>
      <c r="H23" s="19"/>
      <c r="I23" s="21"/>
      <c r="J23" s="19"/>
      <c r="K23" s="21"/>
      <c r="L23" s="19"/>
      <c r="M23" s="21"/>
      <c r="N23" s="19"/>
      <c r="O23" s="21"/>
    </row>
    <row r="24" spans="1:15" ht="15.75" thickBot="1">
      <c r="A24" s="14" t="s">
        <v>7</v>
      </c>
      <c r="B24" s="19"/>
      <c r="C24" s="22">
        <f>C16-C22</f>
        <v>145133</v>
      </c>
      <c r="D24" s="19"/>
      <c r="E24" s="22">
        <f>E16-E22</f>
        <v>2961146</v>
      </c>
      <c r="F24" s="19"/>
      <c r="G24" s="22">
        <f>G16-G22</f>
        <v>5410196</v>
      </c>
      <c r="H24" s="19"/>
      <c r="I24" s="22">
        <f>I16-I22</f>
        <v>-668154</v>
      </c>
      <c r="J24" s="19"/>
      <c r="K24" s="22">
        <f>K16-K22</f>
        <v>-3363</v>
      </c>
      <c r="L24" s="19"/>
      <c r="M24" s="22">
        <f>M16-M22</f>
        <v>-127076</v>
      </c>
      <c r="N24" s="19"/>
      <c r="O24" s="23">
        <f>O16-O22</f>
        <v>7717882</v>
      </c>
    </row>
    <row r="25" spans="1:15" s="2" customFormat="1" ht="15.75" thickTop="1">
      <c r="A25" s="24"/>
      <c r="B25" s="25"/>
      <c r="C25" s="26"/>
      <c r="D25" s="25"/>
      <c r="E25" s="26"/>
      <c r="F25" s="25"/>
      <c r="G25" s="26"/>
      <c r="H25" s="25"/>
      <c r="I25" s="26"/>
      <c r="J25" s="25"/>
      <c r="K25" s="26"/>
      <c r="L25" s="25"/>
      <c r="M25" s="26"/>
      <c r="N25" s="25"/>
      <c r="O25" s="26"/>
    </row>
    <row r="26" spans="1:15" s="2" customFormat="1" ht="15">
      <c r="A26" s="24"/>
      <c r="B26" s="25"/>
      <c r="C26" s="26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</row>
    <row r="27" spans="1:15" s="2" customFormat="1" ht="15">
      <c r="A27" s="24"/>
      <c r="B27" s="25"/>
      <c r="C27" s="26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5"/>
      <c r="O27" s="26"/>
    </row>
    <row r="28" spans="1:15" s="2" customFormat="1" ht="15">
      <c r="A28" s="24"/>
      <c r="B28" s="11"/>
      <c r="C28" s="48" t="s">
        <v>8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">
      <c r="A29" s="24"/>
      <c r="B29" s="11"/>
      <c r="C29" s="48" t="s">
        <v>80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">
      <c r="A30" s="24"/>
      <c r="B30" s="1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5">
      <c r="A31" s="24"/>
      <c r="B31" s="27"/>
      <c r="C31" s="27"/>
      <c r="D31" s="27"/>
      <c r="E31" s="27"/>
      <c r="F31" s="27"/>
      <c r="G31" s="27"/>
      <c r="H31" s="27"/>
      <c r="I31" s="27"/>
      <c r="J31" s="27"/>
      <c r="K31" s="42"/>
      <c r="L31" s="42"/>
      <c r="M31" s="47" t="s">
        <v>91</v>
      </c>
      <c r="N31" s="27"/>
      <c r="O31" s="27"/>
    </row>
    <row r="32" spans="1:15" ht="15">
      <c r="A32" s="24"/>
      <c r="B32" s="25"/>
      <c r="C32" s="13" t="s">
        <v>62</v>
      </c>
      <c r="D32" s="12"/>
      <c r="E32" s="13" t="s">
        <v>63</v>
      </c>
      <c r="F32" s="12"/>
      <c r="G32" s="13" t="s">
        <v>58</v>
      </c>
      <c r="H32" s="12"/>
      <c r="I32" s="13" t="s">
        <v>64</v>
      </c>
      <c r="J32" s="12"/>
      <c r="K32" s="13" t="s">
        <v>60</v>
      </c>
      <c r="L32" s="12"/>
      <c r="M32" s="13" t="s">
        <v>92</v>
      </c>
      <c r="N32" s="12"/>
      <c r="O32" s="13" t="s">
        <v>18</v>
      </c>
    </row>
    <row r="33" spans="1:15" ht="15">
      <c r="A33" s="14" t="s">
        <v>9</v>
      </c>
      <c r="B33" s="19"/>
      <c r="C33" s="21"/>
      <c r="D33" s="19"/>
      <c r="E33" s="21"/>
      <c r="F33" s="19"/>
      <c r="G33" s="21"/>
      <c r="H33" s="19"/>
      <c r="I33" s="21"/>
      <c r="J33" s="19"/>
      <c r="K33" s="21"/>
      <c r="L33" s="19"/>
      <c r="M33" s="21"/>
      <c r="N33" s="19"/>
      <c r="O33" s="21"/>
    </row>
    <row r="34" spans="1:15" ht="15">
      <c r="A34" s="14" t="s">
        <v>10</v>
      </c>
      <c r="B34" s="19"/>
      <c r="C34" s="21"/>
      <c r="D34" s="19"/>
      <c r="E34" s="21"/>
      <c r="F34" s="19"/>
      <c r="G34" s="21"/>
      <c r="H34" s="19"/>
      <c r="I34" s="21"/>
      <c r="J34" s="19"/>
      <c r="K34" s="21"/>
      <c r="L34" s="19"/>
      <c r="M34" s="21"/>
      <c r="N34" s="19"/>
      <c r="O34" s="21"/>
    </row>
    <row r="35" spans="1:15" ht="15">
      <c r="A35" s="14" t="s">
        <v>11</v>
      </c>
      <c r="B35" s="19"/>
      <c r="C35" s="28">
        <v>0</v>
      </c>
      <c r="D35" s="19"/>
      <c r="E35" s="28">
        <v>2887119</v>
      </c>
      <c r="F35" s="19"/>
      <c r="G35" s="28">
        <v>5175759</v>
      </c>
      <c r="H35" s="19"/>
      <c r="I35" s="28">
        <v>-518066</v>
      </c>
      <c r="J35" s="19"/>
      <c r="K35" s="28">
        <v>16229</v>
      </c>
      <c r="L35" s="19"/>
      <c r="M35" s="28">
        <v>0</v>
      </c>
      <c r="N35" s="19"/>
      <c r="O35" s="28">
        <f>SUM(C35:M35)</f>
        <v>7561041</v>
      </c>
    </row>
    <row r="36" spans="1:16" ht="15">
      <c r="A36" s="14" t="s">
        <v>12</v>
      </c>
      <c r="B36" s="19"/>
      <c r="C36" s="19">
        <v>0</v>
      </c>
      <c r="D36" s="19"/>
      <c r="E36" s="19">
        <v>1916105</v>
      </c>
      <c r="F36" s="19"/>
      <c r="G36" s="19">
        <v>19323</v>
      </c>
      <c r="H36" s="19"/>
      <c r="I36" s="19">
        <v>-10088</v>
      </c>
      <c r="J36" s="19"/>
      <c r="K36" s="19">
        <f>-19591-1</f>
        <v>-19592</v>
      </c>
      <c r="L36" s="19"/>
      <c r="M36" s="19">
        <v>-127076</v>
      </c>
      <c r="N36" s="19"/>
      <c r="O36" s="19">
        <f>SUM(C36:M36)</f>
        <v>1778672</v>
      </c>
      <c r="P36" s="5"/>
    </row>
    <row r="37" spans="1:15" ht="15">
      <c r="A37" s="14" t="s">
        <v>75</v>
      </c>
      <c r="B37" s="19"/>
      <c r="C37" s="19">
        <v>0</v>
      </c>
      <c r="D37" s="19"/>
      <c r="E37" s="19">
        <v>-2465829</v>
      </c>
      <c r="F37" s="19"/>
      <c r="G37" s="19">
        <v>-35000</v>
      </c>
      <c r="H37" s="19"/>
      <c r="I37" s="19">
        <v>-140000</v>
      </c>
      <c r="J37" s="19"/>
      <c r="K37" s="19">
        <v>0</v>
      </c>
      <c r="L37" s="19"/>
      <c r="M37" s="19">
        <v>0</v>
      </c>
      <c r="N37" s="19"/>
      <c r="O37" s="19">
        <f>SUM(C37:M37)</f>
        <v>-2640829</v>
      </c>
    </row>
    <row r="38" spans="1:15" ht="15">
      <c r="A38" s="14" t="s">
        <v>13</v>
      </c>
      <c r="B38" s="19"/>
      <c r="C38" s="20">
        <f>SUM(C35:C37)</f>
        <v>0</v>
      </c>
      <c r="D38" s="19"/>
      <c r="E38" s="20">
        <f>SUM(E35:E37)</f>
        <v>2337395</v>
      </c>
      <c r="F38" s="19"/>
      <c r="G38" s="20">
        <f>SUM(G35:G37)</f>
        <v>5160082</v>
      </c>
      <c r="H38" s="19"/>
      <c r="I38" s="20">
        <f>SUM(I35:I37)</f>
        <v>-668154</v>
      </c>
      <c r="J38" s="19"/>
      <c r="K38" s="20">
        <f>SUM(K35:K37)</f>
        <v>-3363</v>
      </c>
      <c r="L38" s="19"/>
      <c r="M38" s="20">
        <f>SUM(M35:M37)</f>
        <v>-127076</v>
      </c>
      <c r="N38" s="19"/>
      <c r="O38" s="20">
        <f>SUM(O35:O37)</f>
        <v>6698884</v>
      </c>
    </row>
    <row r="39" spans="1:16" ht="15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5"/>
    </row>
    <row r="40" spans="1:15" ht="15">
      <c r="A40" s="14" t="s">
        <v>14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">
      <c r="A41" s="14" t="s">
        <v>11</v>
      </c>
      <c r="B41" s="19"/>
      <c r="C41" s="19">
        <v>113135</v>
      </c>
      <c r="D41" s="19"/>
      <c r="E41" s="19">
        <v>621790</v>
      </c>
      <c r="F41" s="19"/>
      <c r="G41" s="19">
        <v>250114</v>
      </c>
      <c r="H41" s="19"/>
      <c r="I41" s="19">
        <v>0</v>
      </c>
      <c r="J41" s="19"/>
      <c r="K41" s="19">
        <v>0</v>
      </c>
      <c r="L41" s="19"/>
      <c r="M41" s="19">
        <v>0</v>
      </c>
      <c r="N41" s="19"/>
      <c r="O41" s="19">
        <f>SUM(C41:M41)</f>
        <v>985039</v>
      </c>
    </row>
    <row r="42" spans="1:15" ht="15">
      <c r="A42" s="14" t="s">
        <v>15</v>
      </c>
      <c r="B42" s="19"/>
      <c r="C42" s="19">
        <v>31998</v>
      </c>
      <c r="D42" s="19"/>
      <c r="E42" s="19">
        <v>1961</v>
      </c>
      <c r="F42" s="19"/>
      <c r="G42" s="19">
        <v>0</v>
      </c>
      <c r="H42" s="19"/>
      <c r="I42" s="19">
        <v>0</v>
      </c>
      <c r="J42" s="19"/>
      <c r="K42" s="19">
        <v>0</v>
      </c>
      <c r="L42" s="19"/>
      <c r="M42" s="19">
        <v>0</v>
      </c>
      <c r="N42" s="19"/>
      <c r="O42" s="19">
        <f>SUM(C42:M42)</f>
        <v>33959</v>
      </c>
    </row>
    <row r="43" spans="1:15" ht="15">
      <c r="A43" s="14" t="s">
        <v>78</v>
      </c>
      <c r="B43" s="19"/>
      <c r="C43" s="19">
        <v>0</v>
      </c>
      <c r="D43" s="19"/>
      <c r="E43" s="19">
        <v>0</v>
      </c>
      <c r="F43" s="19"/>
      <c r="G43" s="19">
        <v>0</v>
      </c>
      <c r="H43" s="19"/>
      <c r="I43" s="19">
        <v>0</v>
      </c>
      <c r="J43" s="19"/>
      <c r="K43" s="19">
        <v>0</v>
      </c>
      <c r="L43" s="19"/>
      <c r="M43" s="19">
        <v>0</v>
      </c>
      <c r="N43" s="19"/>
      <c r="O43" s="19">
        <f>SUM(C43:M43)</f>
        <v>0</v>
      </c>
    </row>
    <row r="44" spans="1:15" ht="15">
      <c r="A44" s="14" t="s">
        <v>69</v>
      </c>
      <c r="B44" s="19"/>
      <c r="C44" s="29">
        <f>SUM(C41:C43)</f>
        <v>145133</v>
      </c>
      <c r="D44" s="19"/>
      <c r="E44" s="29">
        <f>SUM(E41:E43)</f>
        <v>623751</v>
      </c>
      <c r="F44" s="19"/>
      <c r="G44" s="29">
        <f>SUM(G41:G43)</f>
        <v>250114</v>
      </c>
      <c r="H44" s="19"/>
      <c r="I44" s="30">
        <f>SUM(I41:I43)</f>
        <v>0</v>
      </c>
      <c r="J44" s="19"/>
      <c r="K44" s="30">
        <f>SUM(K41:K43)</f>
        <v>0</v>
      </c>
      <c r="L44" s="19"/>
      <c r="M44" s="30">
        <f>SUM(M41:M43)</f>
        <v>0</v>
      </c>
      <c r="N44" s="19"/>
      <c r="O44" s="29">
        <f>SUM(O41:O43)</f>
        <v>1018998</v>
      </c>
    </row>
    <row r="45" spans="1:15" ht="15">
      <c r="A45" s="14"/>
      <c r="B45" s="15"/>
      <c r="C45" s="19"/>
      <c r="D45" s="15"/>
      <c r="E45" s="19"/>
      <c r="F45" s="15"/>
      <c r="G45" s="19"/>
      <c r="H45" s="15"/>
      <c r="I45" s="19"/>
      <c r="J45" s="15"/>
      <c r="K45" s="19"/>
      <c r="L45" s="15"/>
      <c r="M45" s="19"/>
      <c r="N45" s="15"/>
      <c r="O45" s="19"/>
    </row>
    <row r="46" spans="1:15" ht="15.75" thickBot="1">
      <c r="A46" s="14" t="s">
        <v>16</v>
      </c>
      <c r="B46" s="19"/>
      <c r="C46" s="23">
        <f>C38+C44</f>
        <v>145133</v>
      </c>
      <c r="D46" s="19"/>
      <c r="E46" s="23">
        <f>E38+E44</f>
        <v>2961146</v>
      </c>
      <c r="F46" s="19"/>
      <c r="G46" s="23">
        <f>G38+G44</f>
        <v>5410196</v>
      </c>
      <c r="H46" s="19"/>
      <c r="I46" s="23">
        <f>I38+I44</f>
        <v>-668154</v>
      </c>
      <c r="J46" s="19"/>
      <c r="K46" s="23">
        <f>K38+K44</f>
        <v>-3363</v>
      </c>
      <c r="L46" s="19"/>
      <c r="M46" s="23">
        <f>M38+M44</f>
        <v>-127076</v>
      </c>
      <c r="N46" s="19"/>
      <c r="O46" s="23">
        <f>O38+O44</f>
        <v>7717882</v>
      </c>
    </row>
    <row r="47" spans="1:15" ht="15.75" thickTop="1">
      <c r="A47" s="2"/>
      <c r="B47" s="31"/>
      <c r="C47" s="2"/>
      <c r="D47" s="31"/>
      <c r="E47" s="2"/>
      <c r="F47" s="31"/>
      <c r="G47" s="2"/>
      <c r="H47" s="31"/>
      <c r="I47" s="2"/>
      <c r="J47" s="31"/>
      <c r="K47" s="2"/>
      <c r="L47" s="31"/>
      <c r="M47" s="2"/>
      <c r="N47" s="31"/>
      <c r="O47" s="2"/>
    </row>
  </sheetData>
  <sheetProtection/>
  <mergeCells count="6">
    <mergeCell ref="C6:O6"/>
    <mergeCell ref="C28:O28"/>
    <mergeCell ref="C29:O29"/>
    <mergeCell ref="C3:O3"/>
    <mergeCell ref="C5:O5"/>
    <mergeCell ref="A3:A6"/>
  </mergeCells>
  <conditionalFormatting sqref="A12:J24 A33:J46 M33:O46 M12:O24">
    <cfRule type="expression" priority="3" dxfId="0" stopIfTrue="1">
      <formula>MOD(ROW(),2)=0</formula>
    </cfRule>
  </conditionalFormatting>
  <conditionalFormatting sqref="K33:L46 K12:L24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54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28.7109375" style="1" bestFit="1" customWidth="1"/>
    <col min="2" max="2" width="1.7109375" style="1" customWidth="1"/>
    <col min="3" max="3" width="13.57421875" style="1" bestFit="1" customWidth="1"/>
    <col min="4" max="4" width="1.7109375" style="1" customWidth="1"/>
    <col min="5" max="5" width="12.28125" style="1" bestFit="1" customWidth="1"/>
    <col min="6" max="6" width="1.7109375" style="1" customWidth="1"/>
    <col min="7" max="7" width="12.421875" style="1" bestFit="1" customWidth="1"/>
    <col min="8" max="8" width="1.7109375" style="1" customWidth="1"/>
    <col min="9" max="9" width="13.57421875" style="1" bestFit="1" customWidth="1"/>
    <col min="10" max="10" width="1.7109375" style="1" customWidth="1"/>
    <col min="11" max="11" width="13.57421875" style="1" bestFit="1" customWidth="1"/>
    <col min="12" max="12" width="1.7109375" style="1" customWidth="1"/>
    <col min="13" max="13" width="13.00390625" style="1" bestFit="1" customWidth="1"/>
    <col min="14" max="14" width="1.7109375" style="1" customWidth="1"/>
    <col min="15" max="15" width="12.421875" style="1" bestFit="1" customWidth="1"/>
    <col min="16" max="16" width="1.7109375" style="1" customWidth="1"/>
    <col min="17" max="17" width="12.140625" style="1" bestFit="1" customWidth="1"/>
    <col min="18" max="18" width="1.7109375" style="1" customWidth="1"/>
    <col min="19" max="19" width="14.28125" style="1" bestFit="1" customWidth="1"/>
    <col min="20" max="20" width="1.7109375" style="1" customWidth="1"/>
    <col min="21" max="21" width="14.8515625" style="1" bestFit="1" customWidth="1"/>
    <col min="22" max="22" width="11.00390625" style="1" bestFit="1" customWidth="1"/>
    <col min="23" max="23" width="3.7109375" style="1" bestFit="1" customWidth="1"/>
    <col min="24" max="24" width="13.140625" style="5" bestFit="1" customWidth="1"/>
    <col min="25" max="25" width="13.140625" style="38" bestFit="1" customWidth="1"/>
    <col min="26" max="26" width="12.421875" style="1" bestFit="1" customWidth="1"/>
    <col min="27" max="16384" width="9.140625" style="1" customWidth="1"/>
  </cols>
  <sheetData>
    <row r="3" spans="1:21" ht="15.75">
      <c r="A3" s="50"/>
      <c r="C3" s="49" t="s">
        <v>32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9" customHeight="1">
      <c r="A4" s="50"/>
      <c r="C4" s="8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</row>
    <row r="5" spans="1:21" ht="15">
      <c r="A5" s="50"/>
      <c r="C5" s="48" t="s">
        <v>71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5">
      <c r="A6" s="50"/>
      <c r="C6" s="48" t="s">
        <v>80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2:2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5">
      <c r="B9" s="3"/>
      <c r="C9" s="3"/>
      <c r="D9" s="3"/>
      <c r="E9" s="51" t="s">
        <v>28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3"/>
      <c r="U9" s="32" t="s">
        <v>26</v>
      </c>
    </row>
    <row r="10" spans="2:25" s="12" customFormat="1" ht="15">
      <c r="B10" s="32"/>
      <c r="C10" s="32"/>
      <c r="D10" s="32"/>
      <c r="E10" s="32" t="s">
        <v>79</v>
      </c>
      <c r="F10" s="32"/>
      <c r="G10" s="32" t="s">
        <v>21</v>
      </c>
      <c r="H10" s="32"/>
      <c r="I10" s="32" t="s">
        <v>23</v>
      </c>
      <c r="J10" s="32"/>
      <c r="K10" s="32" t="s">
        <v>72</v>
      </c>
      <c r="L10" s="32"/>
      <c r="M10" s="32" t="s">
        <v>34</v>
      </c>
      <c r="N10" s="32"/>
      <c r="O10" s="32"/>
      <c r="P10" s="32"/>
      <c r="Q10" s="32"/>
      <c r="R10" s="32"/>
      <c r="S10" s="32"/>
      <c r="T10" s="32"/>
      <c r="U10" s="32" t="s">
        <v>27</v>
      </c>
      <c r="X10" s="33"/>
      <c r="Y10" s="39"/>
    </row>
    <row r="11" spans="2:25" s="12" customFormat="1" ht="15">
      <c r="B11" s="32"/>
      <c r="C11" s="34" t="s">
        <v>26</v>
      </c>
      <c r="D11" s="32"/>
      <c r="E11" s="34" t="s">
        <v>20</v>
      </c>
      <c r="F11" s="32"/>
      <c r="G11" s="34" t="s">
        <v>22</v>
      </c>
      <c r="H11" s="32"/>
      <c r="I11" s="34" t="s">
        <v>24</v>
      </c>
      <c r="J11" s="32"/>
      <c r="K11" s="34" t="s">
        <v>33</v>
      </c>
      <c r="L11" s="32"/>
      <c r="M11" s="34" t="s">
        <v>35</v>
      </c>
      <c r="N11" s="32"/>
      <c r="O11" s="34" t="s">
        <v>36</v>
      </c>
      <c r="P11" s="32"/>
      <c r="Q11" s="34" t="s">
        <v>25</v>
      </c>
      <c r="R11" s="32"/>
      <c r="S11" s="34" t="s">
        <v>18</v>
      </c>
      <c r="T11" s="32"/>
      <c r="U11" s="34" t="s">
        <v>28</v>
      </c>
      <c r="X11" s="33"/>
      <c r="Y11" s="39"/>
    </row>
    <row r="12" spans="1:21" ht="15">
      <c r="A12" s="14" t="s">
        <v>29</v>
      </c>
      <c r="B12" s="14"/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</row>
    <row r="13" spans="1:25" ht="15">
      <c r="A13" s="14" t="s">
        <v>37</v>
      </c>
      <c r="B13" s="14"/>
      <c r="C13" s="35">
        <v>565366</v>
      </c>
      <c r="D13" s="28"/>
      <c r="E13" s="35">
        <v>2489105</v>
      </c>
      <c r="F13" s="28"/>
      <c r="G13" s="35">
        <v>1053340</v>
      </c>
      <c r="H13" s="28"/>
      <c r="I13" s="35">
        <v>1834297</v>
      </c>
      <c r="J13" s="28"/>
      <c r="K13" s="35">
        <v>0</v>
      </c>
      <c r="L13" s="28"/>
      <c r="M13" s="35">
        <v>67750</v>
      </c>
      <c r="N13" s="28"/>
      <c r="O13" s="35">
        <v>0</v>
      </c>
      <c r="P13" s="28"/>
      <c r="Q13" s="35">
        <v>6277</v>
      </c>
      <c r="R13" s="28"/>
      <c r="S13" s="35">
        <f aca="true" t="shared" si="0" ref="S13:S18">SUM(E13:Q13)</f>
        <v>5450769</v>
      </c>
      <c r="T13" s="28"/>
      <c r="U13" s="35">
        <f aca="true" t="shared" si="1" ref="U13:U18">C13-S13</f>
        <v>-4885403</v>
      </c>
      <c r="X13" s="5">
        <v>-4885402.75</v>
      </c>
      <c r="Y13" s="40">
        <f aca="true" t="shared" si="2" ref="Y13:Y19">X13-U13</f>
        <v>0.25</v>
      </c>
    </row>
    <row r="14" spans="1:25" ht="15">
      <c r="A14" s="14" t="s">
        <v>66</v>
      </c>
      <c r="B14" s="14"/>
      <c r="C14" s="18">
        <v>0</v>
      </c>
      <c r="D14" s="36"/>
      <c r="E14" s="18">
        <v>0</v>
      </c>
      <c r="F14" s="36"/>
      <c r="G14" s="18">
        <v>0</v>
      </c>
      <c r="H14" s="36"/>
      <c r="I14" s="18">
        <v>2791078</v>
      </c>
      <c r="J14" s="36"/>
      <c r="K14" s="18">
        <v>0</v>
      </c>
      <c r="L14" s="36"/>
      <c r="M14" s="18">
        <v>0</v>
      </c>
      <c r="N14" s="36"/>
      <c r="O14" s="18">
        <v>0</v>
      </c>
      <c r="P14" s="36"/>
      <c r="Q14" s="18">
        <v>0</v>
      </c>
      <c r="R14" s="36"/>
      <c r="S14" s="18">
        <f t="shared" si="0"/>
        <v>2791078</v>
      </c>
      <c r="T14" s="36"/>
      <c r="U14" s="18">
        <f t="shared" si="1"/>
        <v>-2791078</v>
      </c>
      <c r="X14" s="5">
        <v>-2791078</v>
      </c>
      <c r="Y14" s="40">
        <f t="shared" si="2"/>
        <v>0</v>
      </c>
    </row>
    <row r="15" spans="1:25" ht="15">
      <c r="A15" s="14" t="s">
        <v>67</v>
      </c>
      <c r="B15" s="14"/>
      <c r="C15" s="18"/>
      <c r="D15" s="36"/>
      <c r="E15" s="18"/>
      <c r="F15" s="36"/>
      <c r="G15" s="18"/>
      <c r="H15" s="36"/>
      <c r="I15" s="18">
        <f>-4845867-I14</f>
        <v>-7636945</v>
      </c>
      <c r="J15" s="36"/>
      <c r="K15" s="18">
        <v>0</v>
      </c>
      <c r="L15" s="36"/>
      <c r="M15" s="18"/>
      <c r="N15" s="36"/>
      <c r="O15" s="18"/>
      <c r="P15" s="36"/>
      <c r="Q15" s="18"/>
      <c r="R15" s="36"/>
      <c r="S15" s="18">
        <f t="shared" si="0"/>
        <v>-7636945</v>
      </c>
      <c r="T15" s="36"/>
      <c r="U15" s="18">
        <f t="shared" si="1"/>
        <v>7636945</v>
      </c>
      <c r="X15" s="5">
        <v>6382384.28</v>
      </c>
      <c r="Y15" s="40">
        <f t="shared" si="2"/>
        <v>-1254560.7199999997</v>
      </c>
    </row>
    <row r="16" spans="1:25" ht="15">
      <c r="A16" s="14" t="s">
        <v>38</v>
      </c>
      <c r="B16" s="14"/>
      <c r="C16" s="18">
        <v>465408</v>
      </c>
      <c r="D16" s="15"/>
      <c r="E16" s="18"/>
      <c r="F16" s="15"/>
      <c r="G16" s="18"/>
      <c r="H16" s="15"/>
      <c r="I16" s="18"/>
      <c r="J16" s="15"/>
      <c r="K16" s="18">
        <v>0</v>
      </c>
      <c r="L16" s="15"/>
      <c r="M16" s="18"/>
      <c r="N16" s="15"/>
      <c r="O16" s="18"/>
      <c r="P16" s="15"/>
      <c r="Q16" s="18"/>
      <c r="R16" s="15"/>
      <c r="S16" s="18">
        <f t="shared" si="0"/>
        <v>0</v>
      </c>
      <c r="T16" s="15"/>
      <c r="U16" s="14">
        <f t="shared" si="1"/>
        <v>465408</v>
      </c>
      <c r="X16" s="5">
        <v>465408</v>
      </c>
      <c r="Y16" s="40">
        <f t="shared" si="2"/>
        <v>0</v>
      </c>
    </row>
    <row r="17" spans="1:25" ht="15">
      <c r="A17" s="14" t="s">
        <v>39</v>
      </c>
      <c r="B17" s="14"/>
      <c r="C17" s="18">
        <v>0</v>
      </c>
      <c r="D17" s="36"/>
      <c r="E17" s="18">
        <v>933657</v>
      </c>
      <c r="F17" s="36"/>
      <c r="G17" s="18">
        <v>393118</v>
      </c>
      <c r="H17" s="36"/>
      <c r="I17" s="18">
        <v>-1400929</v>
      </c>
      <c r="J17" s="36"/>
      <c r="K17" s="18">
        <v>0</v>
      </c>
      <c r="L17" s="36"/>
      <c r="M17" s="18">
        <v>41724</v>
      </c>
      <c r="N17" s="36"/>
      <c r="O17" s="18">
        <v>8985</v>
      </c>
      <c r="P17" s="36"/>
      <c r="Q17" s="18">
        <v>23445</v>
      </c>
      <c r="R17" s="36"/>
      <c r="S17" s="18">
        <f t="shared" si="0"/>
        <v>0</v>
      </c>
      <c r="T17" s="36"/>
      <c r="U17" s="18">
        <f t="shared" si="1"/>
        <v>0</v>
      </c>
      <c r="X17" s="5">
        <v>0</v>
      </c>
      <c r="Y17" s="40">
        <f t="shared" si="2"/>
        <v>0</v>
      </c>
    </row>
    <row r="18" spans="1:26" ht="15">
      <c r="A18" s="14" t="s">
        <v>40</v>
      </c>
      <c r="B18" s="14"/>
      <c r="C18" s="18">
        <v>0</v>
      </c>
      <c r="D18" s="36"/>
      <c r="E18" s="18">
        <f>213089-1</f>
        <v>213088</v>
      </c>
      <c r="F18" s="36"/>
      <c r="G18" s="18">
        <v>1647</v>
      </c>
      <c r="H18" s="36"/>
      <c r="I18" s="18">
        <v>211137</v>
      </c>
      <c r="J18" s="36"/>
      <c r="K18" s="18">
        <v>0</v>
      </c>
      <c r="L18" s="36"/>
      <c r="M18" s="18">
        <v>0</v>
      </c>
      <c r="N18" s="36"/>
      <c r="O18" s="18">
        <v>0</v>
      </c>
      <c r="P18" s="36"/>
      <c r="Q18" s="18">
        <v>0</v>
      </c>
      <c r="R18" s="36"/>
      <c r="S18" s="18">
        <f t="shared" si="0"/>
        <v>425872</v>
      </c>
      <c r="T18" s="36"/>
      <c r="U18" s="14">
        <f t="shared" si="1"/>
        <v>-425872</v>
      </c>
      <c r="X18" s="5">
        <v>-425872.33</v>
      </c>
      <c r="Y18" s="40">
        <f t="shared" si="2"/>
        <v>-0.33000000001629815</v>
      </c>
      <c r="Z18" s="1" t="s">
        <v>85</v>
      </c>
    </row>
    <row r="19" spans="1:25" ht="15">
      <c r="A19" s="14" t="s">
        <v>30</v>
      </c>
      <c r="B19" s="14"/>
      <c r="C19" s="20">
        <f>SUM(C13:C18)</f>
        <v>1030774</v>
      </c>
      <c r="D19" s="19"/>
      <c r="E19" s="20">
        <f>SUM(E13:E18)</f>
        <v>3635850</v>
      </c>
      <c r="F19" s="19"/>
      <c r="G19" s="20">
        <f>SUM(G13:G18)</f>
        <v>1448105</v>
      </c>
      <c r="H19" s="19"/>
      <c r="I19" s="20">
        <f>SUM(I13:I18)</f>
        <v>-4201362</v>
      </c>
      <c r="J19" s="19"/>
      <c r="K19" s="20">
        <f>SUM(K13:K18)</f>
        <v>0</v>
      </c>
      <c r="L19" s="19"/>
      <c r="M19" s="20">
        <f>SUM(M13:M18)</f>
        <v>109474</v>
      </c>
      <c r="N19" s="19"/>
      <c r="O19" s="20">
        <f>SUM(O13:O18)</f>
        <v>8985</v>
      </c>
      <c r="P19" s="19"/>
      <c r="Q19" s="20">
        <f>SUM(Q13:Q18)</f>
        <v>29722</v>
      </c>
      <c r="R19" s="19"/>
      <c r="S19" s="20">
        <f>SUM(S13:S18)</f>
        <v>1030774</v>
      </c>
      <c r="T19" s="19"/>
      <c r="U19" s="20">
        <f>SUM(U13:U18)</f>
        <v>0</v>
      </c>
      <c r="X19" s="5">
        <v>0</v>
      </c>
      <c r="Y19" s="38">
        <f t="shared" si="2"/>
        <v>0</v>
      </c>
    </row>
    <row r="20" spans="1:21" ht="15">
      <c r="A20" s="14"/>
      <c r="B20" s="1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5">
      <c r="A21" s="14" t="s">
        <v>41</v>
      </c>
      <c r="B21" s="14"/>
      <c r="C21" s="21"/>
      <c r="D21" s="19"/>
      <c r="E21" s="21"/>
      <c r="F21" s="19"/>
      <c r="G21" s="21"/>
      <c r="H21" s="19"/>
      <c r="I21" s="21"/>
      <c r="J21" s="19"/>
      <c r="K21" s="21"/>
      <c r="L21" s="19"/>
      <c r="M21" s="21"/>
      <c r="N21" s="19"/>
      <c r="O21" s="21"/>
      <c r="P21" s="19"/>
      <c r="Q21" s="21"/>
      <c r="R21" s="19"/>
      <c r="S21" s="18"/>
      <c r="T21" s="19"/>
      <c r="U21" s="18"/>
    </row>
    <row r="22" spans="1:25" ht="15">
      <c r="A22" s="14" t="s">
        <v>42</v>
      </c>
      <c r="B22" s="14"/>
      <c r="C22" s="21">
        <v>1132555</v>
      </c>
      <c r="D22" s="19"/>
      <c r="E22" s="21">
        <v>174566</v>
      </c>
      <c r="F22" s="19"/>
      <c r="G22" s="21">
        <v>51184</v>
      </c>
      <c r="H22" s="19"/>
      <c r="I22" s="21">
        <v>339945</v>
      </c>
      <c r="J22" s="19"/>
      <c r="K22" s="21">
        <v>0</v>
      </c>
      <c r="L22" s="19"/>
      <c r="M22" s="21">
        <v>47648</v>
      </c>
      <c r="N22" s="19"/>
      <c r="O22" s="21">
        <v>147098</v>
      </c>
      <c r="P22" s="19"/>
      <c r="Q22" s="21">
        <v>0</v>
      </c>
      <c r="R22" s="19"/>
      <c r="S22" s="18">
        <f aca="true" t="shared" si="3" ref="S22:S41">SUM(E22:Q22)</f>
        <v>760441</v>
      </c>
      <c r="T22" s="19"/>
      <c r="U22" s="14">
        <f aca="true" t="shared" si="4" ref="U22:U41">C22-S22</f>
        <v>372114</v>
      </c>
      <c r="X22" s="5">
        <v>372113.84</v>
      </c>
      <c r="Y22" s="40">
        <f>X22-U22</f>
        <v>-0.15999999997438863</v>
      </c>
    </row>
    <row r="23" spans="1:26" ht="15">
      <c r="A23" s="14" t="s">
        <v>43</v>
      </c>
      <c r="B23" s="14"/>
      <c r="C23" s="21">
        <v>717115</v>
      </c>
      <c r="D23" s="19"/>
      <c r="E23" s="21">
        <v>152714</v>
      </c>
      <c r="F23" s="19"/>
      <c r="G23" s="21">
        <v>44013</v>
      </c>
      <c r="H23" s="19"/>
      <c r="I23" s="21">
        <v>225387</v>
      </c>
      <c r="J23" s="19"/>
      <c r="K23" s="21">
        <f>771959-1</f>
        <v>771958</v>
      </c>
      <c r="L23" s="19"/>
      <c r="M23" s="21">
        <v>79868</v>
      </c>
      <c r="N23" s="19"/>
      <c r="O23" s="21">
        <v>73676</v>
      </c>
      <c r="P23" s="19"/>
      <c r="Q23" s="21">
        <v>0</v>
      </c>
      <c r="R23" s="19"/>
      <c r="S23" s="18">
        <f t="shared" si="3"/>
        <v>1347616</v>
      </c>
      <c r="T23" s="19"/>
      <c r="U23" s="14">
        <f t="shared" si="4"/>
        <v>-630501</v>
      </c>
      <c r="X23" s="5">
        <v>-630500.68</v>
      </c>
      <c r="Y23" s="40">
        <f aca="true" t="shared" si="5" ref="Y23:Y41">X23-U23</f>
        <v>0.31999999994877726</v>
      </c>
      <c r="Z23" s="3" t="s">
        <v>82</v>
      </c>
    </row>
    <row r="24" spans="1:25" ht="15">
      <c r="A24" s="14" t="s">
        <v>44</v>
      </c>
      <c r="B24" s="14"/>
      <c r="C24" s="21">
        <v>1767712</v>
      </c>
      <c r="D24" s="19"/>
      <c r="E24" s="21">
        <v>216540</v>
      </c>
      <c r="F24" s="19"/>
      <c r="G24" s="21">
        <v>63085</v>
      </c>
      <c r="H24" s="19"/>
      <c r="I24" s="21">
        <v>516742</v>
      </c>
      <c r="J24" s="19"/>
      <c r="K24" s="21">
        <v>734047</v>
      </c>
      <c r="L24" s="19"/>
      <c r="M24" s="21">
        <v>53774</v>
      </c>
      <c r="N24" s="19"/>
      <c r="O24" s="21">
        <v>147100</v>
      </c>
      <c r="P24" s="19"/>
      <c r="Q24" s="21">
        <v>0</v>
      </c>
      <c r="R24" s="19"/>
      <c r="S24" s="18">
        <f t="shared" si="3"/>
        <v>1731288</v>
      </c>
      <c r="T24" s="19"/>
      <c r="U24" s="14">
        <f t="shared" si="4"/>
        <v>36424</v>
      </c>
      <c r="X24" s="5">
        <v>36424.16</v>
      </c>
      <c r="Y24" s="40">
        <f t="shared" si="5"/>
        <v>0.16000000000349246</v>
      </c>
    </row>
    <row r="25" spans="1:25" ht="15">
      <c r="A25" s="14" t="s">
        <v>45</v>
      </c>
      <c r="B25" s="14"/>
      <c r="C25" s="21">
        <v>323926</v>
      </c>
      <c r="D25" s="19"/>
      <c r="E25" s="21">
        <v>211118</v>
      </c>
      <c r="F25" s="19"/>
      <c r="G25" s="21">
        <v>62534</v>
      </c>
      <c r="H25" s="19"/>
      <c r="I25" s="21">
        <v>234175</v>
      </c>
      <c r="J25" s="19"/>
      <c r="K25" s="21">
        <v>0</v>
      </c>
      <c r="L25" s="19"/>
      <c r="M25" s="21">
        <v>76277</v>
      </c>
      <c r="N25" s="19"/>
      <c r="O25" s="21">
        <v>131452</v>
      </c>
      <c r="P25" s="19"/>
      <c r="Q25" s="21">
        <v>1961</v>
      </c>
      <c r="R25" s="19"/>
      <c r="S25" s="18">
        <f t="shared" si="3"/>
        <v>717517</v>
      </c>
      <c r="T25" s="19"/>
      <c r="U25" s="14">
        <f t="shared" si="4"/>
        <v>-393591</v>
      </c>
      <c r="X25" s="5">
        <v>-393590.98</v>
      </c>
      <c r="Y25" s="40">
        <f t="shared" si="5"/>
        <v>0.02000000001862645</v>
      </c>
    </row>
    <row r="26" spans="1:25" ht="15">
      <c r="A26" s="14" t="s">
        <v>76</v>
      </c>
      <c r="B26" s="14"/>
      <c r="C26" s="21">
        <v>2744009</v>
      </c>
      <c r="D26" s="19"/>
      <c r="E26" s="21">
        <v>329241</v>
      </c>
      <c r="F26" s="19"/>
      <c r="G26" s="21">
        <v>102550</v>
      </c>
      <c r="H26" s="19"/>
      <c r="I26" s="21">
        <v>722663</v>
      </c>
      <c r="J26" s="19"/>
      <c r="K26" s="21">
        <v>1503457</v>
      </c>
      <c r="L26" s="19"/>
      <c r="M26" s="21">
        <v>188227</v>
      </c>
      <c r="N26" s="19"/>
      <c r="O26" s="21">
        <v>189400</v>
      </c>
      <c r="P26" s="19"/>
      <c r="Q26" s="21">
        <v>2276</v>
      </c>
      <c r="R26" s="19"/>
      <c r="S26" s="18">
        <f t="shared" si="3"/>
        <v>3037814</v>
      </c>
      <c r="T26" s="19"/>
      <c r="U26" s="14">
        <f t="shared" si="4"/>
        <v>-293805</v>
      </c>
      <c r="X26" s="5">
        <v>-293805.38</v>
      </c>
      <c r="Y26" s="40">
        <f t="shared" si="5"/>
        <v>-0.3800000000046566</v>
      </c>
    </row>
    <row r="27" spans="1:26" ht="15">
      <c r="A27" s="14" t="s">
        <v>73</v>
      </c>
      <c r="B27" s="14"/>
      <c r="C27" s="21">
        <v>5575139</v>
      </c>
      <c r="D27" s="19"/>
      <c r="E27" s="21">
        <v>395713</v>
      </c>
      <c r="F27" s="19"/>
      <c r="G27" s="21">
        <v>125563</v>
      </c>
      <c r="H27" s="19"/>
      <c r="I27" s="21">
        <f>1679553+1</f>
        <v>1679554</v>
      </c>
      <c r="J27" s="19"/>
      <c r="K27" s="21">
        <v>1481561</v>
      </c>
      <c r="L27" s="19"/>
      <c r="M27" s="21">
        <v>121886</v>
      </c>
      <c r="N27" s="19"/>
      <c r="O27" s="21">
        <v>192699</v>
      </c>
      <c r="P27" s="19"/>
      <c r="Q27" s="21">
        <v>0</v>
      </c>
      <c r="R27" s="19"/>
      <c r="S27" s="18">
        <f t="shared" si="3"/>
        <v>3996976</v>
      </c>
      <c r="T27" s="19"/>
      <c r="U27" s="14">
        <f t="shared" si="4"/>
        <v>1578163</v>
      </c>
      <c r="X27" s="5">
        <v>1578163.01</v>
      </c>
      <c r="Y27" s="40">
        <f t="shared" si="5"/>
        <v>0.010000000009313226</v>
      </c>
      <c r="Z27" s="1" t="s">
        <v>83</v>
      </c>
    </row>
    <row r="28" spans="1:25" ht="15">
      <c r="A28" s="14" t="s">
        <v>46</v>
      </c>
      <c r="B28" s="14"/>
      <c r="C28" s="21">
        <v>1940897</v>
      </c>
      <c r="D28" s="19"/>
      <c r="E28" s="21">
        <v>214621</v>
      </c>
      <c r="F28" s="19"/>
      <c r="G28" s="21">
        <v>79236</v>
      </c>
      <c r="H28" s="19"/>
      <c r="I28" s="21">
        <v>617035</v>
      </c>
      <c r="J28" s="19"/>
      <c r="K28" s="21">
        <v>1367303</v>
      </c>
      <c r="L28" s="19"/>
      <c r="M28" s="21">
        <v>104077</v>
      </c>
      <c r="N28" s="19"/>
      <c r="O28" s="21">
        <v>42841</v>
      </c>
      <c r="P28" s="19"/>
      <c r="Q28" s="21">
        <v>0</v>
      </c>
      <c r="R28" s="19"/>
      <c r="S28" s="18">
        <f t="shared" si="3"/>
        <v>2425113</v>
      </c>
      <c r="T28" s="19"/>
      <c r="U28" s="14">
        <f t="shared" si="4"/>
        <v>-484216</v>
      </c>
      <c r="X28" s="5">
        <v>-484216.34</v>
      </c>
      <c r="Y28" s="40">
        <f t="shared" si="5"/>
        <v>-0.34000000002561137</v>
      </c>
    </row>
    <row r="29" spans="1:25" ht="15">
      <c r="A29" s="14" t="s">
        <v>70</v>
      </c>
      <c r="B29" s="14"/>
      <c r="C29" s="21">
        <v>0</v>
      </c>
      <c r="D29" s="19"/>
      <c r="E29" s="21">
        <v>-374</v>
      </c>
      <c r="F29" s="19"/>
      <c r="G29" s="21">
        <v>799</v>
      </c>
      <c r="H29" s="19"/>
      <c r="I29" s="21">
        <v>29900</v>
      </c>
      <c r="J29" s="19"/>
      <c r="K29" s="21">
        <v>63323</v>
      </c>
      <c r="L29" s="19"/>
      <c r="M29" s="21">
        <v>13067</v>
      </c>
      <c r="N29" s="19"/>
      <c r="O29" s="21">
        <v>9771</v>
      </c>
      <c r="P29" s="19"/>
      <c r="Q29" s="21">
        <v>0</v>
      </c>
      <c r="R29" s="19"/>
      <c r="S29" s="18">
        <f t="shared" si="3"/>
        <v>116486</v>
      </c>
      <c r="T29" s="19"/>
      <c r="U29" s="14">
        <f t="shared" si="4"/>
        <v>-116486</v>
      </c>
      <c r="X29" s="5">
        <v>-116486.34</v>
      </c>
      <c r="Y29" s="40">
        <f t="shared" si="5"/>
        <v>-0.33999999999650754</v>
      </c>
    </row>
    <row r="30" spans="1:26" ht="15">
      <c r="A30" s="14" t="s">
        <v>47</v>
      </c>
      <c r="B30" s="14"/>
      <c r="C30" s="21">
        <v>1093598</v>
      </c>
      <c r="D30" s="19"/>
      <c r="E30" s="21">
        <v>261753</v>
      </c>
      <c r="F30" s="19"/>
      <c r="G30" s="21">
        <v>75175</v>
      </c>
      <c r="H30" s="19"/>
      <c r="I30" s="21">
        <v>530625</v>
      </c>
      <c r="J30" s="19"/>
      <c r="K30" s="21">
        <v>0</v>
      </c>
      <c r="L30" s="19"/>
      <c r="M30" s="21">
        <f>53298-1</f>
        <v>53297</v>
      </c>
      <c r="N30" s="19"/>
      <c r="O30" s="21">
        <v>266551</v>
      </c>
      <c r="P30" s="19"/>
      <c r="Q30" s="21">
        <v>0</v>
      </c>
      <c r="R30" s="19"/>
      <c r="S30" s="18">
        <f t="shared" si="3"/>
        <v>1187401</v>
      </c>
      <c r="T30" s="19"/>
      <c r="U30" s="14">
        <f t="shared" si="4"/>
        <v>-93803</v>
      </c>
      <c r="X30" s="5">
        <v>-93802.93</v>
      </c>
      <c r="Y30" s="40">
        <f t="shared" si="5"/>
        <v>0.07000000000698492</v>
      </c>
      <c r="Z30" s="1" t="s">
        <v>84</v>
      </c>
    </row>
    <row r="31" spans="1:25" ht="15">
      <c r="A31" s="14" t="s">
        <v>48</v>
      </c>
      <c r="B31" s="14"/>
      <c r="C31" s="21">
        <v>919574</v>
      </c>
      <c r="D31" s="19"/>
      <c r="E31" s="21">
        <v>231515</v>
      </c>
      <c r="F31" s="19"/>
      <c r="G31" s="21">
        <v>80390</v>
      </c>
      <c r="H31" s="19"/>
      <c r="I31" s="21">
        <v>320464</v>
      </c>
      <c r="J31" s="19"/>
      <c r="K31" s="21">
        <v>0</v>
      </c>
      <c r="L31" s="19"/>
      <c r="M31" s="21">
        <v>30239</v>
      </c>
      <c r="N31" s="19"/>
      <c r="O31" s="21">
        <v>77034</v>
      </c>
      <c r="P31" s="19"/>
      <c r="Q31" s="21">
        <v>0</v>
      </c>
      <c r="R31" s="19"/>
      <c r="S31" s="18">
        <f t="shared" si="3"/>
        <v>739642</v>
      </c>
      <c r="T31" s="19"/>
      <c r="U31" s="14">
        <f t="shared" si="4"/>
        <v>179932</v>
      </c>
      <c r="X31" s="5">
        <v>179931.62</v>
      </c>
      <c r="Y31" s="40">
        <f t="shared" si="5"/>
        <v>-0.3800000000046566</v>
      </c>
    </row>
    <row r="32" spans="1:26" ht="15">
      <c r="A32" s="14" t="s">
        <v>49</v>
      </c>
      <c r="B32" s="14"/>
      <c r="C32" s="21">
        <v>252590</v>
      </c>
      <c r="D32" s="19"/>
      <c r="E32" s="21">
        <f>120230-1</f>
        <v>120229</v>
      </c>
      <c r="F32" s="19"/>
      <c r="G32" s="21">
        <v>51979</v>
      </c>
      <c r="H32" s="19"/>
      <c r="I32" s="21">
        <v>52578</v>
      </c>
      <c r="J32" s="19"/>
      <c r="K32" s="21">
        <v>0</v>
      </c>
      <c r="L32" s="19"/>
      <c r="M32" s="21">
        <v>0</v>
      </c>
      <c r="N32" s="19"/>
      <c r="O32" s="21">
        <v>0</v>
      </c>
      <c r="P32" s="19"/>
      <c r="Q32" s="21">
        <v>0</v>
      </c>
      <c r="R32" s="19"/>
      <c r="S32" s="18">
        <f t="shared" si="3"/>
        <v>224786</v>
      </c>
      <c r="T32" s="19"/>
      <c r="U32" s="14">
        <f t="shared" si="4"/>
        <v>27804</v>
      </c>
      <c r="X32" s="5">
        <v>27803.58</v>
      </c>
      <c r="Y32" s="40">
        <f t="shared" si="5"/>
        <v>-0.41999999999825377</v>
      </c>
      <c r="Z32" s="1" t="s">
        <v>85</v>
      </c>
    </row>
    <row r="33" spans="1:25" ht="15">
      <c r="A33" s="14" t="s">
        <v>50</v>
      </c>
      <c r="B33" s="14"/>
      <c r="C33" s="21">
        <v>2773207</v>
      </c>
      <c r="D33" s="19"/>
      <c r="E33" s="21">
        <v>355379</v>
      </c>
      <c r="F33" s="19"/>
      <c r="G33" s="21">
        <v>108216</v>
      </c>
      <c r="H33" s="19"/>
      <c r="I33" s="21">
        <v>963956</v>
      </c>
      <c r="J33" s="19"/>
      <c r="K33" s="21">
        <v>0</v>
      </c>
      <c r="L33" s="19"/>
      <c r="M33" s="21">
        <v>145814</v>
      </c>
      <c r="N33" s="19"/>
      <c r="O33" s="21">
        <v>18750</v>
      </c>
      <c r="P33" s="19"/>
      <c r="Q33" s="21">
        <v>0</v>
      </c>
      <c r="R33" s="19"/>
      <c r="S33" s="18">
        <f t="shared" si="3"/>
        <v>1592115</v>
      </c>
      <c r="T33" s="19"/>
      <c r="U33" s="14">
        <f t="shared" si="4"/>
        <v>1181092</v>
      </c>
      <c r="X33" s="5">
        <v>1181092.04</v>
      </c>
      <c r="Y33" s="40">
        <f t="shared" si="5"/>
        <v>0.0400000000372529</v>
      </c>
    </row>
    <row r="34" spans="1:25" ht="15">
      <c r="A34" s="14" t="s">
        <v>51</v>
      </c>
      <c r="B34" s="14"/>
      <c r="C34" s="21">
        <v>724130</v>
      </c>
      <c r="D34" s="19"/>
      <c r="E34" s="21">
        <v>529921</v>
      </c>
      <c r="F34" s="19"/>
      <c r="G34" s="21">
        <v>203793</v>
      </c>
      <c r="H34" s="19"/>
      <c r="I34" s="21">
        <v>117130</v>
      </c>
      <c r="J34" s="19"/>
      <c r="K34" s="21">
        <v>0</v>
      </c>
      <c r="L34" s="19"/>
      <c r="M34" s="21">
        <v>903</v>
      </c>
      <c r="N34" s="19"/>
      <c r="O34" s="21">
        <v>0</v>
      </c>
      <c r="P34" s="19"/>
      <c r="Q34" s="21">
        <v>0</v>
      </c>
      <c r="R34" s="19"/>
      <c r="S34" s="18">
        <f t="shared" si="3"/>
        <v>851747</v>
      </c>
      <c r="T34" s="15"/>
      <c r="U34" s="14">
        <f t="shared" si="4"/>
        <v>-127617</v>
      </c>
      <c r="X34" s="5">
        <v>-127617.03</v>
      </c>
      <c r="Y34" s="40">
        <f t="shared" si="5"/>
        <v>-0.029999999998835847</v>
      </c>
    </row>
    <row r="35" spans="1:26" ht="15">
      <c r="A35" s="14" t="s">
        <v>52</v>
      </c>
      <c r="B35" s="14"/>
      <c r="C35" s="21">
        <v>3275</v>
      </c>
      <c r="D35" s="19"/>
      <c r="E35" s="21">
        <v>39691</v>
      </c>
      <c r="F35" s="19"/>
      <c r="G35" s="21">
        <f>17624-1</f>
        <v>17623</v>
      </c>
      <c r="H35" s="19"/>
      <c r="I35" s="21">
        <v>22174</v>
      </c>
      <c r="J35" s="19"/>
      <c r="K35" s="21">
        <v>0</v>
      </c>
      <c r="L35" s="19"/>
      <c r="M35" s="21">
        <v>33460</v>
      </c>
      <c r="N35" s="19"/>
      <c r="O35" s="21">
        <v>110316</v>
      </c>
      <c r="P35" s="19"/>
      <c r="Q35" s="21">
        <v>0</v>
      </c>
      <c r="R35" s="19"/>
      <c r="S35" s="18">
        <f t="shared" si="3"/>
        <v>223264</v>
      </c>
      <c r="T35" s="36"/>
      <c r="U35" s="14">
        <f t="shared" si="4"/>
        <v>-219989</v>
      </c>
      <c r="X35" s="5">
        <v>-219989.41</v>
      </c>
      <c r="Y35" s="40">
        <f t="shared" si="5"/>
        <v>-0.41000000000349246</v>
      </c>
      <c r="Z35" s="1" t="s">
        <v>86</v>
      </c>
    </row>
    <row r="36" spans="1:26" ht="15">
      <c r="A36" s="14" t="s">
        <v>53</v>
      </c>
      <c r="B36" s="14"/>
      <c r="C36" s="21">
        <f>3123490-1</f>
        <v>3123489</v>
      </c>
      <c r="D36" s="19"/>
      <c r="E36" s="21">
        <v>287875</v>
      </c>
      <c r="F36" s="19"/>
      <c r="G36" s="21">
        <v>92601</v>
      </c>
      <c r="H36" s="19"/>
      <c r="I36" s="21">
        <v>937115</v>
      </c>
      <c r="J36" s="19"/>
      <c r="K36" s="21">
        <v>0</v>
      </c>
      <c r="L36" s="19"/>
      <c r="M36" s="21">
        <v>75292</v>
      </c>
      <c r="N36" s="19"/>
      <c r="O36" s="21">
        <v>272880</v>
      </c>
      <c r="P36" s="19"/>
      <c r="Q36" s="21">
        <v>0</v>
      </c>
      <c r="R36" s="19"/>
      <c r="S36" s="18">
        <f t="shared" si="3"/>
        <v>1665763</v>
      </c>
      <c r="T36" s="36"/>
      <c r="U36" s="14">
        <f t="shared" si="4"/>
        <v>1457726</v>
      </c>
      <c r="X36" s="5">
        <v>1457726.48</v>
      </c>
      <c r="Y36" s="40">
        <f t="shared" si="5"/>
        <v>0.47999999998137355</v>
      </c>
      <c r="Z36" s="1" t="s">
        <v>87</v>
      </c>
    </row>
    <row r="37" spans="1:25" ht="15">
      <c r="A37" s="14" t="s">
        <v>54</v>
      </c>
      <c r="B37" s="14"/>
      <c r="C37" s="21">
        <v>1155964</v>
      </c>
      <c r="D37" s="19"/>
      <c r="E37" s="21">
        <v>248405</v>
      </c>
      <c r="F37" s="19"/>
      <c r="G37" s="21">
        <v>69385</v>
      </c>
      <c r="H37" s="19"/>
      <c r="I37" s="21">
        <v>546422</v>
      </c>
      <c r="J37" s="19"/>
      <c r="K37" s="21">
        <v>0</v>
      </c>
      <c r="L37" s="19"/>
      <c r="M37" s="21">
        <v>54426</v>
      </c>
      <c r="N37" s="19"/>
      <c r="O37" s="21">
        <v>94038</v>
      </c>
      <c r="P37" s="19"/>
      <c r="Q37" s="21">
        <v>0</v>
      </c>
      <c r="R37" s="19"/>
      <c r="S37" s="18">
        <f t="shared" si="3"/>
        <v>1012676</v>
      </c>
      <c r="T37" s="36"/>
      <c r="U37" s="14">
        <f t="shared" si="4"/>
        <v>143288</v>
      </c>
      <c r="X37" s="5">
        <v>143288.27</v>
      </c>
      <c r="Y37" s="40">
        <f t="shared" si="5"/>
        <v>0.2699999999895226</v>
      </c>
    </row>
    <row r="38" spans="1:25" ht="15">
      <c r="A38" s="14" t="s">
        <v>55</v>
      </c>
      <c r="B38" s="14"/>
      <c r="C38" s="21">
        <v>5319077</v>
      </c>
      <c r="D38" s="19"/>
      <c r="E38" s="21">
        <v>637261</v>
      </c>
      <c r="F38" s="19"/>
      <c r="G38" s="21">
        <v>218158</v>
      </c>
      <c r="H38" s="19"/>
      <c r="I38" s="21">
        <v>1601326</v>
      </c>
      <c r="J38" s="19"/>
      <c r="K38" s="21">
        <v>3162386</v>
      </c>
      <c r="L38" s="19"/>
      <c r="M38" s="21">
        <v>230542</v>
      </c>
      <c r="N38" s="19"/>
      <c r="O38" s="21">
        <v>312212</v>
      </c>
      <c r="P38" s="19"/>
      <c r="Q38" s="21">
        <v>0</v>
      </c>
      <c r="R38" s="19"/>
      <c r="S38" s="18">
        <f t="shared" si="3"/>
        <v>6161885</v>
      </c>
      <c r="T38" s="36"/>
      <c r="U38" s="14">
        <f t="shared" si="4"/>
        <v>-842808</v>
      </c>
      <c r="X38" s="5">
        <v>-842808.43</v>
      </c>
      <c r="Y38" s="40">
        <f t="shared" si="5"/>
        <v>-0.43000000005122274</v>
      </c>
    </row>
    <row r="39" spans="1:25" ht="15">
      <c r="A39" s="14" t="s">
        <v>77</v>
      </c>
      <c r="B39" s="14"/>
      <c r="C39" s="21">
        <v>0</v>
      </c>
      <c r="D39" s="19"/>
      <c r="E39" s="21">
        <v>0</v>
      </c>
      <c r="F39" s="19"/>
      <c r="G39" s="21">
        <v>0</v>
      </c>
      <c r="H39" s="19"/>
      <c r="I39" s="21">
        <v>22049</v>
      </c>
      <c r="J39" s="19"/>
      <c r="K39" s="21">
        <v>0</v>
      </c>
      <c r="L39" s="19"/>
      <c r="M39" s="21">
        <v>0</v>
      </c>
      <c r="N39" s="19"/>
      <c r="O39" s="21">
        <v>0</v>
      </c>
      <c r="P39" s="19"/>
      <c r="Q39" s="21">
        <v>0</v>
      </c>
      <c r="R39" s="19"/>
      <c r="S39" s="18">
        <f t="shared" si="3"/>
        <v>22049</v>
      </c>
      <c r="T39" s="36"/>
      <c r="U39" s="14">
        <f t="shared" si="4"/>
        <v>-22049</v>
      </c>
      <c r="X39" s="5">
        <v>-22048.72</v>
      </c>
      <c r="Y39" s="40">
        <f t="shared" si="5"/>
        <v>0.27999999999883585</v>
      </c>
    </row>
    <row r="40" spans="1:26" ht="15">
      <c r="A40" s="14" t="s">
        <v>74</v>
      </c>
      <c r="B40" s="14"/>
      <c r="C40" s="21">
        <v>4182363</v>
      </c>
      <c r="D40" s="19"/>
      <c r="E40" s="21">
        <v>396414</v>
      </c>
      <c r="F40" s="19"/>
      <c r="G40" s="21">
        <v>113798</v>
      </c>
      <c r="H40" s="19"/>
      <c r="I40" s="21">
        <v>1271017</v>
      </c>
      <c r="J40" s="19"/>
      <c r="K40" s="21">
        <f>1581889-1</f>
        <v>1581888</v>
      </c>
      <c r="L40" s="19"/>
      <c r="M40" s="21">
        <v>112000</v>
      </c>
      <c r="N40" s="19"/>
      <c r="O40" s="21">
        <v>231015</v>
      </c>
      <c r="P40" s="19"/>
      <c r="Q40" s="21">
        <v>0</v>
      </c>
      <c r="R40" s="19"/>
      <c r="S40" s="18">
        <f t="shared" si="3"/>
        <v>3706132</v>
      </c>
      <c r="T40" s="36"/>
      <c r="U40" s="14">
        <f t="shared" si="4"/>
        <v>476231</v>
      </c>
      <c r="X40" s="5">
        <v>476230.94</v>
      </c>
      <c r="Y40" s="40">
        <f t="shared" si="5"/>
        <v>-0.059999999997671694</v>
      </c>
      <c r="Z40" s="1" t="s">
        <v>82</v>
      </c>
    </row>
    <row r="41" spans="1:26" ht="15">
      <c r="A41" s="14" t="s">
        <v>56</v>
      </c>
      <c r="B41" s="14"/>
      <c r="C41" s="21">
        <v>1724986</v>
      </c>
      <c r="D41" s="19"/>
      <c r="E41" s="21">
        <v>208738</v>
      </c>
      <c r="F41" s="19"/>
      <c r="G41" s="21">
        <v>61776</v>
      </c>
      <c r="H41" s="19"/>
      <c r="I41" s="21">
        <v>532405</v>
      </c>
      <c r="J41" s="19"/>
      <c r="K41" s="21">
        <v>1064237</v>
      </c>
      <c r="L41" s="19"/>
      <c r="M41" s="21">
        <v>71084</v>
      </c>
      <c r="N41" s="19"/>
      <c r="O41" s="21">
        <f>98551-1</f>
        <v>98550</v>
      </c>
      <c r="P41" s="19"/>
      <c r="Q41" s="21">
        <v>0</v>
      </c>
      <c r="R41" s="19"/>
      <c r="S41" s="18">
        <f t="shared" si="3"/>
        <v>2036790</v>
      </c>
      <c r="T41" s="36"/>
      <c r="U41" s="14">
        <f t="shared" si="4"/>
        <v>-311804</v>
      </c>
      <c r="X41" s="5">
        <v>-311804.42</v>
      </c>
      <c r="Y41" s="40">
        <f t="shared" si="5"/>
        <v>-0.41999999998370185</v>
      </c>
      <c r="Z41" s="6" t="s">
        <v>88</v>
      </c>
    </row>
    <row r="42" spans="1:25" ht="15">
      <c r="A42" s="14" t="s">
        <v>57</v>
      </c>
      <c r="B42" s="14"/>
      <c r="C42" s="20">
        <f>SUM(C22:C41)</f>
        <v>35473606</v>
      </c>
      <c r="D42" s="19"/>
      <c r="E42" s="20">
        <f>SUM(E22:E41)</f>
        <v>5011320</v>
      </c>
      <c r="F42" s="19"/>
      <c r="G42" s="20">
        <f>SUM(G22:G41)</f>
        <v>1621858</v>
      </c>
      <c r="H42" s="19"/>
      <c r="I42" s="20">
        <f>SUM(I22:I41)</f>
        <v>11282662</v>
      </c>
      <c r="J42" s="19"/>
      <c r="K42" s="20">
        <f>SUM(K22:K41)</f>
        <v>11730160</v>
      </c>
      <c r="L42" s="19"/>
      <c r="M42" s="20">
        <f>SUM(M22:M41)</f>
        <v>1491881</v>
      </c>
      <c r="N42" s="19"/>
      <c r="O42" s="20">
        <f>SUM(O22:O41)</f>
        <v>2415383</v>
      </c>
      <c r="P42" s="19"/>
      <c r="Q42" s="20">
        <f>SUM(Q22:Q41)</f>
        <v>4237</v>
      </c>
      <c r="R42" s="19"/>
      <c r="S42" s="20">
        <f>SUM(S22:S41)</f>
        <v>33557501</v>
      </c>
      <c r="T42" s="36"/>
      <c r="U42" s="20">
        <f>SUM(U22:U41)</f>
        <v>1916105</v>
      </c>
      <c r="V42" s="1">
        <v>1916103.28</v>
      </c>
      <c r="W42" s="41">
        <f aca="true" t="shared" si="6" ref="W42:W47">V42-U42</f>
        <v>-1.7199999999720603</v>
      </c>
      <c r="X42" s="5">
        <f>SUM(X22:X41)</f>
        <v>1916103.2800000003</v>
      </c>
      <c r="Y42" s="38">
        <f aca="true" t="shared" si="7" ref="Y42:Y47">X42-U42</f>
        <v>-1.7199999997392297</v>
      </c>
    </row>
    <row r="43" spans="1:25" ht="15">
      <c r="A43" s="14"/>
      <c r="B43" s="14"/>
      <c r="C43" s="21"/>
      <c r="D43" s="19"/>
      <c r="E43" s="21"/>
      <c r="F43" s="19"/>
      <c r="G43" s="21"/>
      <c r="H43" s="19"/>
      <c r="I43" s="21"/>
      <c r="J43" s="19"/>
      <c r="K43" s="21"/>
      <c r="L43" s="19"/>
      <c r="M43" s="21"/>
      <c r="N43" s="19"/>
      <c r="O43" s="21"/>
      <c r="P43" s="19"/>
      <c r="Q43" s="21"/>
      <c r="R43" s="19"/>
      <c r="S43" s="18"/>
      <c r="T43" s="15"/>
      <c r="U43" s="14"/>
      <c r="W43" s="41">
        <f t="shared" si="6"/>
        <v>0</v>
      </c>
      <c r="Y43" s="38">
        <f t="shared" si="7"/>
        <v>0</v>
      </c>
    </row>
    <row r="44" spans="1:26" ht="15">
      <c r="A44" s="14" t="s">
        <v>58</v>
      </c>
      <c r="B44" s="14"/>
      <c r="C44" s="21">
        <f>1089779+1</f>
        <v>1089780</v>
      </c>
      <c r="D44" s="19"/>
      <c r="E44" s="21">
        <v>172294</v>
      </c>
      <c r="F44" s="19"/>
      <c r="G44" s="21">
        <v>53200</v>
      </c>
      <c r="H44" s="19"/>
      <c r="I44" s="21">
        <v>488481</v>
      </c>
      <c r="J44" s="19"/>
      <c r="K44" s="21">
        <v>0</v>
      </c>
      <c r="L44" s="19"/>
      <c r="M44" s="21">
        <v>149390</v>
      </c>
      <c r="N44" s="19"/>
      <c r="O44" s="21">
        <v>207092</v>
      </c>
      <c r="P44" s="19"/>
      <c r="Q44" s="21">
        <v>0</v>
      </c>
      <c r="R44" s="19"/>
      <c r="S44" s="18">
        <f>SUM(E44:Q44)</f>
        <v>1070457</v>
      </c>
      <c r="T44" s="36"/>
      <c r="U44" s="18">
        <f>C44-S44</f>
        <v>19323</v>
      </c>
      <c r="V44" s="1">
        <v>19322.85</v>
      </c>
      <c r="W44" s="41">
        <f t="shared" si="6"/>
        <v>-0.1500000000014552</v>
      </c>
      <c r="X44" s="5">
        <v>19322.85</v>
      </c>
      <c r="Y44" s="38">
        <f t="shared" si="7"/>
        <v>-0.1500000000014552</v>
      </c>
      <c r="Z44" s="3" t="s">
        <v>89</v>
      </c>
    </row>
    <row r="45" spans="1:25" ht="15">
      <c r="A45" s="14" t="s">
        <v>59</v>
      </c>
      <c r="B45" s="14"/>
      <c r="C45" s="21">
        <v>654717</v>
      </c>
      <c r="D45" s="19"/>
      <c r="E45" s="21">
        <v>0</v>
      </c>
      <c r="F45" s="19"/>
      <c r="G45" s="21">
        <v>0</v>
      </c>
      <c r="H45" s="19"/>
      <c r="I45" s="21">
        <v>181353</v>
      </c>
      <c r="J45" s="19"/>
      <c r="K45" s="21">
        <v>293841</v>
      </c>
      <c r="L45" s="19"/>
      <c r="M45" s="21">
        <v>108124</v>
      </c>
      <c r="N45" s="19"/>
      <c r="O45" s="21">
        <v>81487</v>
      </c>
      <c r="P45" s="19"/>
      <c r="Q45" s="21">
        <v>0</v>
      </c>
      <c r="R45" s="19"/>
      <c r="S45" s="18">
        <f>SUM(E45:Q45)</f>
        <v>664805</v>
      </c>
      <c r="T45" s="15"/>
      <c r="U45" s="18">
        <f>C45-S45</f>
        <v>-10088</v>
      </c>
      <c r="V45" s="1">
        <v>-10088.11</v>
      </c>
      <c r="W45" s="41">
        <f t="shared" si="6"/>
        <v>-0.11000000000058208</v>
      </c>
      <c r="X45" s="5">
        <v>-10088.11</v>
      </c>
      <c r="Y45" s="40">
        <f t="shared" si="7"/>
        <v>-0.11000000000058208</v>
      </c>
    </row>
    <row r="46" spans="1:26" ht="15">
      <c r="A46" s="14" t="s">
        <v>61</v>
      </c>
      <c r="B46" s="14"/>
      <c r="C46" s="19">
        <v>1152153</v>
      </c>
      <c r="D46" s="19"/>
      <c r="E46" s="19">
        <v>0</v>
      </c>
      <c r="F46" s="19"/>
      <c r="G46" s="19">
        <v>0</v>
      </c>
      <c r="H46" s="19"/>
      <c r="I46" s="19">
        <f>1171744+1</f>
        <v>1171745</v>
      </c>
      <c r="J46" s="19"/>
      <c r="K46" s="19">
        <v>0</v>
      </c>
      <c r="L46" s="19"/>
      <c r="M46" s="19">
        <v>0</v>
      </c>
      <c r="N46" s="19"/>
      <c r="O46" s="19">
        <v>0</v>
      </c>
      <c r="P46" s="19"/>
      <c r="Q46" s="19">
        <v>0</v>
      </c>
      <c r="R46" s="19"/>
      <c r="S46" s="18">
        <f>SUM(E46:Q46)</f>
        <v>1171745</v>
      </c>
      <c r="T46" s="36"/>
      <c r="U46" s="18">
        <f>C46-S46</f>
        <v>-19592</v>
      </c>
      <c r="V46" s="1">
        <v>-19591.33</v>
      </c>
      <c r="W46" s="41">
        <f t="shared" si="6"/>
        <v>0.6699999999982538</v>
      </c>
      <c r="X46" s="5">
        <v>-19591.33</v>
      </c>
      <c r="Y46" s="40">
        <f t="shared" si="7"/>
        <v>0.6699999999982538</v>
      </c>
      <c r="Z46" s="1" t="s">
        <v>83</v>
      </c>
    </row>
    <row r="47" spans="1:25" ht="15">
      <c r="A47" s="14" t="s">
        <v>90</v>
      </c>
      <c r="B47" s="14"/>
      <c r="C47" s="19">
        <v>0</v>
      </c>
      <c r="D47" s="19"/>
      <c r="E47" s="19">
        <v>116</v>
      </c>
      <c r="F47" s="19"/>
      <c r="G47" s="19">
        <v>0</v>
      </c>
      <c r="H47" s="19"/>
      <c r="I47" s="19">
        <v>76408</v>
      </c>
      <c r="J47" s="19"/>
      <c r="K47" s="19">
        <v>0</v>
      </c>
      <c r="L47" s="19"/>
      <c r="M47" s="19">
        <v>50552</v>
      </c>
      <c r="N47" s="19"/>
      <c r="O47" s="19">
        <v>0</v>
      </c>
      <c r="P47" s="19"/>
      <c r="Q47" s="19">
        <v>0</v>
      </c>
      <c r="R47" s="19"/>
      <c r="S47" s="18">
        <f>SUM(E47:Q47)</f>
        <v>127076</v>
      </c>
      <c r="T47" s="36"/>
      <c r="U47" s="18">
        <f>C47-S47</f>
        <v>-127076</v>
      </c>
      <c r="V47" s="1">
        <v>-127075.82</v>
      </c>
      <c r="W47" s="41">
        <f t="shared" si="6"/>
        <v>0.17999999999301508</v>
      </c>
      <c r="X47" s="5">
        <v>-127075.82</v>
      </c>
      <c r="Y47" s="40">
        <f t="shared" si="7"/>
        <v>0.17999999999301508</v>
      </c>
    </row>
    <row r="48" spans="1:25" ht="15.75" thickBot="1">
      <c r="A48" s="14" t="s">
        <v>31</v>
      </c>
      <c r="B48" s="14"/>
      <c r="C48" s="37">
        <f>SUM(C42:C47)+C19</f>
        <v>39401030</v>
      </c>
      <c r="D48" s="19"/>
      <c r="E48" s="37">
        <f>SUM(E42:E47)+E19</f>
        <v>8819580</v>
      </c>
      <c r="F48" s="19"/>
      <c r="G48" s="37">
        <f>SUM(G42:G47)+G19</f>
        <v>3123163</v>
      </c>
      <c r="H48" s="19"/>
      <c r="I48" s="37">
        <f>SUM(I42:I47)+I19</f>
        <v>8999287</v>
      </c>
      <c r="J48" s="19"/>
      <c r="K48" s="37">
        <f>SUM(K42:K47)+K19</f>
        <v>12024001</v>
      </c>
      <c r="L48" s="19"/>
      <c r="M48" s="37">
        <f>SUM(M42:M47)+M19</f>
        <v>1909421</v>
      </c>
      <c r="N48" s="19"/>
      <c r="O48" s="37">
        <f>SUM(O42:O47)+O19</f>
        <v>2712947</v>
      </c>
      <c r="P48" s="19"/>
      <c r="Q48" s="37">
        <f>SUM(Q42:Q47)+Q19</f>
        <v>33959</v>
      </c>
      <c r="R48" s="19"/>
      <c r="S48" s="37">
        <f>SUM(S42:S47)+S19</f>
        <v>37622358</v>
      </c>
      <c r="T48" s="19"/>
      <c r="U48" s="37">
        <f>SUM(U42:U47)+U19</f>
        <v>1778672</v>
      </c>
      <c r="X48" s="5">
        <v>1778670.87</v>
      </c>
      <c r="Y48" s="38">
        <f>X48-U48</f>
        <v>-1.1299999998882413</v>
      </c>
    </row>
    <row r="49" spans="1:21" ht="15.75" thickTop="1">
      <c r="A49" s="4"/>
      <c r="B49" s="14"/>
      <c r="C49" s="4"/>
      <c r="D49" s="16"/>
      <c r="E49" s="4"/>
      <c r="F49" s="16"/>
      <c r="G49" s="4"/>
      <c r="H49" s="16"/>
      <c r="I49" s="4"/>
      <c r="J49" s="16"/>
      <c r="K49" s="4"/>
      <c r="L49" s="16"/>
      <c r="M49" s="4"/>
      <c r="N49" s="16"/>
      <c r="O49" s="4"/>
      <c r="P49" s="16"/>
      <c r="Q49" s="4"/>
      <c r="R49" s="16"/>
      <c r="S49" s="4"/>
      <c r="T49" s="16"/>
      <c r="U49" s="4"/>
    </row>
    <row r="51" spans="3:21" ht="12.75">
      <c r="C51" s="43">
        <v>39401029.2</v>
      </c>
      <c r="D51" s="5"/>
      <c r="E51" s="43">
        <v>8819580.48</v>
      </c>
      <c r="F51" s="5"/>
      <c r="G51" s="43">
        <v>3123162.46</v>
      </c>
      <c r="H51" s="5"/>
      <c r="I51" s="43">
        <v>10908706.46</v>
      </c>
      <c r="J51" s="5"/>
      <c r="K51" s="43">
        <v>12024002.49</v>
      </c>
      <c r="L51" s="5"/>
      <c r="M51" s="5"/>
      <c r="N51" s="5"/>
      <c r="O51" s="43">
        <v>2712947.04</v>
      </c>
      <c r="P51" s="5"/>
      <c r="Q51" s="43">
        <v>33959.4</v>
      </c>
      <c r="R51" s="5"/>
      <c r="S51" s="5">
        <f>SUM(E51:R51)</f>
        <v>37622358.33</v>
      </c>
      <c r="T51" s="5"/>
      <c r="U51" s="5">
        <f>C51-S51</f>
        <v>1778670.8700000048</v>
      </c>
    </row>
    <row r="52" spans="3:25" s="44" customFormat="1" ht="12.75">
      <c r="C52" s="45">
        <f>C51-C48</f>
        <v>-0.7999999970197678</v>
      </c>
      <c r="D52" s="45">
        <f aca="true" t="shared" si="8" ref="D52:U52">D51-D48</f>
        <v>0</v>
      </c>
      <c r="E52" s="43">
        <f t="shared" si="8"/>
        <v>0.48000000044703484</v>
      </c>
      <c r="F52" s="45">
        <f t="shared" si="8"/>
        <v>0</v>
      </c>
      <c r="G52" s="45">
        <f t="shared" si="8"/>
        <v>-0.5400000000372529</v>
      </c>
      <c r="H52" s="45">
        <f t="shared" si="8"/>
        <v>0</v>
      </c>
      <c r="I52" s="45">
        <f>I48+M48-I51</f>
        <v>1.5399999991059303</v>
      </c>
      <c r="J52" s="45">
        <f t="shared" si="8"/>
        <v>0</v>
      </c>
      <c r="K52" s="45">
        <f t="shared" si="8"/>
        <v>1.4900000002235174</v>
      </c>
      <c r="L52" s="45">
        <f t="shared" si="8"/>
        <v>0</v>
      </c>
      <c r="M52" s="45"/>
      <c r="N52" s="45">
        <f t="shared" si="8"/>
        <v>0</v>
      </c>
      <c r="O52" s="43">
        <f t="shared" si="8"/>
        <v>0.0400000000372529</v>
      </c>
      <c r="P52" s="45">
        <f t="shared" si="8"/>
        <v>0</v>
      </c>
      <c r="Q52" s="43">
        <f t="shared" si="8"/>
        <v>0.4000000000014552</v>
      </c>
      <c r="R52" s="45">
        <f t="shared" si="8"/>
        <v>0</v>
      </c>
      <c r="S52" s="45">
        <f t="shared" si="8"/>
        <v>0.32999999821186066</v>
      </c>
      <c r="T52" s="45">
        <f t="shared" si="8"/>
        <v>0</v>
      </c>
      <c r="U52" s="45">
        <f t="shared" si="8"/>
        <v>-1.1299999952316284</v>
      </c>
      <c r="X52" s="45"/>
      <c r="Y52" s="46"/>
    </row>
    <row r="54" ht="15">
      <c r="U54" s="18"/>
    </row>
  </sheetData>
  <sheetProtection/>
  <mergeCells count="5">
    <mergeCell ref="A3:A6"/>
    <mergeCell ref="C3:U3"/>
    <mergeCell ref="C5:U5"/>
    <mergeCell ref="C6:U6"/>
    <mergeCell ref="E9:S9"/>
  </mergeCells>
  <conditionalFormatting sqref="A12:U48">
    <cfRule type="expression" priority="3" dxfId="0" stopIfTrue="1">
      <formula>MOD(ROW(),2)=0</formula>
    </cfRule>
  </conditionalFormatting>
  <conditionalFormatting sqref="U54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2019-01-28T21:26:13Z</cp:lastPrinted>
  <dcterms:created xsi:type="dcterms:W3CDTF">2009-06-22T13:37:23Z</dcterms:created>
  <dcterms:modified xsi:type="dcterms:W3CDTF">2019-01-29T17:00:27Z</dcterms:modified>
  <cp:category/>
  <cp:version/>
  <cp:contentType/>
  <cp:contentStatus/>
</cp:coreProperties>
</file>